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FCWD Summary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D19">
      <text>
        <t xml:space="preserve">admin:
Change formula for next year</t>
      </text>
    </comment>
    <comment authorId="0" ref="CB39">
      <text>
        <t xml:space="preserve">Cindra Hadley:
</t>
      </text>
    </comment>
    <comment authorId="0" ref="CE39">
      <text>
        <t xml:space="preserve">Cindra Hadley:
</t>
      </text>
    </comment>
    <comment authorId="0" ref="CH39">
      <text>
        <t xml:space="preserve">Cindra Hadley:
</t>
      </text>
    </comment>
  </commentList>
</comments>
</file>

<file path=xl/sharedStrings.xml><?xml version="1.0" encoding="utf-8"?>
<sst xmlns="http://schemas.openxmlformats.org/spreadsheetml/2006/main" count="216" uniqueCount="130">
  <si>
    <t>APPLE VALLEY FOOTHILL COUNTY WATER DISTRICT</t>
  </si>
  <si>
    <t>E</t>
  </si>
  <si>
    <t>DEPRECIATION SCHEDULE</t>
  </si>
  <si>
    <t xml:space="preserve"> </t>
  </si>
  <si>
    <t xml:space="preserve">DEPREC. </t>
  </si>
  <si>
    <t>DATE</t>
  </si>
  <si>
    <t>AD THRU</t>
  </si>
  <si>
    <t>EXPENSE</t>
  </si>
  <si>
    <t>DEPR EXP</t>
  </si>
  <si>
    <t>AD</t>
  </si>
  <si>
    <t>Depr Exp</t>
  </si>
  <si>
    <t>BOOK VALUE</t>
  </si>
  <si>
    <t>Accum</t>
  </si>
  <si>
    <t>Depr Exp6/30/23</t>
  </si>
  <si>
    <t>Book Value</t>
  </si>
  <si>
    <t>Depr Exp 6/30/24</t>
  </si>
  <si>
    <t xml:space="preserve">Accum  </t>
  </si>
  <si>
    <t>Book value</t>
  </si>
  <si>
    <t>DESCRIPTION</t>
  </si>
  <si>
    <t>ACQUIRED</t>
  </si>
  <si>
    <t>LIFE</t>
  </si>
  <si>
    <t>COST</t>
  </si>
  <si>
    <t>06/30/02</t>
  </si>
  <si>
    <t>6/30/2007</t>
  </si>
  <si>
    <t>Depr</t>
  </si>
  <si>
    <t>Amort</t>
  </si>
  <si>
    <t xml:space="preserve"> Depr</t>
  </si>
  <si>
    <t>Land</t>
  </si>
  <si>
    <t>Land -Tank Site</t>
  </si>
  <si>
    <t>TB</t>
  </si>
  <si>
    <t>Building and Improv</t>
  </si>
  <si>
    <t>Sign</t>
  </si>
  <si>
    <t>Fence - Well Site</t>
  </si>
  <si>
    <t>Office A/C</t>
  </si>
  <si>
    <t>Carpeting</t>
  </si>
  <si>
    <t>Sewage Pit</t>
  </si>
  <si>
    <t>Bldg &amp; Office EQ</t>
  </si>
  <si>
    <t>Pumping Equipment</t>
  </si>
  <si>
    <t>Motor GE 50 HP</t>
  </si>
  <si>
    <t>Imp @ Standby well</t>
  </si>
  <si>
    <t>Imp @ Reservoir #2</t>
  </si>
  <si>
    <t>Transfer Switches Well #1&amp;#2</t>
  </si>
  <si>
    <t>Pump Panel Upgrade</t>
  </si>
  <si>
    <t xml:space="preserve">Legend Pump </t>
  </si>
  <si>
    <t>Water Sample Station</t>
  </si>
  <si>
    <t>New Water Service Lines</t>
  </si>
  <si>
    <t>TD</t>
  </si>
  <si>
    <t>Gen Water System</t>
  </si>
  <si>
    <t>Meter Install</t>
  </si>
  <si>
    <t>Pipeline and valves</t>
  </si>
  <si>
    <t xml:space="preserve">Meters </t>
  </si>
  <si>
    <t>2" valvee air/vacuum</t>
  </si>
  <si>
    <t>Cross Connection design</t>
  </si>
  <si>
    <t>Valves and tubing</t>
  </si>
  <si>
    <t>Piping</t>
  </si>
  <si>
    <t>Pipe an cable locater</t>
  </si>
  <si>
    <t>Digital Telemetry</t>
  </si>
  <si>
    <t>Chlorniator</t>
  </si>
  <si>
    <t>Lighting Suppression</t>
  </si>
  <si>
    <t>SCADA Upgrade</t>
  </si>
  <si>
    <t>Computer for Telemetry</t>
  </si>
  <si>
    <t>Gate Valves</t>
  </si>
  <si>
    <t>1" Water Meters</t>
  </si>
  <si>
    <t>3/4" Water Meters</t>
  </si>
  <si>
    <t>Retention Pool Equipment</t>
  </si>
  <si>
    <t>Water Tank Pumping</t>
  </si>
  <si>
    <t>Office Furniture</t>
  </si>
  <si>
    <t>Telephone recorder</t>
  </si>
  <si>
    <t>Copy Machine</t>
  </si>
  <si>
    <t>Computer/Printer</t>
  </si>
  <si>
    <t>Billing Software</t>
  </si>
  <si>
    <t>Fax Machine</t>
  </si>
  <si>
    <t>Laptop</t>
  </si>
  <si>
    <t>HP Computer (office)</t>
  </si>
  <si>
    <t>New Telemetry Computer</t>
  </si>
  <si>
    <t>Wonderware Installation</t>
  </si>
  <si>
    <t xml:space="preserve">Video Surveillance </t>
  </si>
  <si>
    <t>Storage Container</t>
  </si>
  <si>
    <t>Generator</t>
  </si>
  <si>
    <t>Generator Hook Up</t>
  </si>
  <si>
    <t>TOU Software</t>
  </si>
  <si>
    <t>Drill Tapping Tool</t>
  </si>
  <si>
    <t>2019 purchase</t>
  </si>
  <si>
    <t>Office Security System</t>
  </si>
  <si>
    <t>EQ</t>
  </si>
  <si>
    <t>Res &amp; Tanks</t>
  </si>
  <si>
    <t>Additions</t>
  </si>
  <si>
    <t>VFD system</t>
  </si>
  <si>
    <t>New Reservoir Guage Board</t>
  </si>
  <si>
    <t>Flow Meters Well</t>
  </si>
  <si>
    <t>New Tank site fencing</t>
  </si>
  <si>
    <t>Water Main Replacement</t>
  </si>
  <si>
    <t>Water Main Project</t>
  </si>
  <si>
    <t>Wells</t>
  </si>
  <si>
    <t>Standby well and Imp</t>
  </si>
  <si>
    <t>Well #3</t>
  </si>
  <si>
    <t>Electrical relocation</t>
  </si>
  <si>
    <t>Well impro #1</t>
  </si>
  <si>
    <t>Well #2 Starter</t>
  </si>
  <si>
    <t>Well #2 rehab</t>
  </si>
  <si>
    <t>Flowmeter Wells</t>
  </si>
  <si>
    <t>Valve for Well #2</t>
  </si>
  <si>
    <t>Well improment #1</t>
  </si>
  <si>
    <t>Well #2 improvement</t>
  </si>
  <si>
    <t>Well #1 Repair</t>
  </si>
  <si>
    <t>Flowmeters Water Well</t>
  </si>
  <si>
    <t>Tank &amp; Booster Upgrade&amp;Repair</t>
  </si>
  <si>
    <t>New Tank Storage Project Complete</t>
  </si>
  <si>
    <t>Telemetry for New Tanks</t>
  </si>
  <si>
    <t>Booster Pump &amp; Motor</t>
  </si>
  <si>
    <t>Booster Station Backup Pump</t>
  </si>
  <si>
    <t>Tank and pumping</t>
  </si>
  <si>
    <t>Fire Hydrant</t>
  </si>
  <si>
    <t>Fire Hydrants</t>
  </si>
  <si>
    <t>Fire Hydrant (Mills/Del Oro)</t>
  </si>
  <si>
    <t>Hydrant Flowmeters</t>
  </si>
  <si>
    <t>Office Carpet</t>
  </si>
  <si>
    <t>Fencing Well site #2</t>
  </si>
  <si>
    <t>TM</t>
  </si>
  <si>
    <t>Toyota Tacoma 2007</t>
  </si>
  <si>
    <t>Bldg</t>
  </si>
  <si>
    <t>TP</t>
  </si>
  <si>
    <t>land</t>
  </si>
  <si>
    <t>All methods and lives appear reasonable</t>
  </si>
  <si>
    <t>All new additions puchased w/cash, no items financed.</t>
  </si>
  <si>
    <t>Per inquiry, no leased equipment.</t>
  </si>
  <si>
    <t>Viewed Invoice</t>
  </si>
  <si>
    <t xml:space="preserve">NOTE:  M&amp;H viewed all material invoices in R&amp;M Account.  No material items noted to be capitalized.  </t>
  </si>
  <si>
    <t xml:space="preserve">Account balance was comprised of mainly  small misc repairs and parts.  </t>
  </si>
  <si>
    <t xml:space="preserve">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</si>
</sst>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m/d/yy"/>
  </numFmts>
  <fonts count="8">
    <font>
      <sz val="10.0"/>
      <color rgb="FF000000"/>
      <name val="Times New Roman"/>
      <scheme val="minor"/>
    </font>
    <font>
      <b/>
      <sz val="10.0"/>
      <color theme="1"/>
      <name val="Times New Roman"/>
    </font>
    <font>
      <sz val="10.0"/>
      <color theme="1"/>
      <name val="Times New Roman"/>
    </font>
    <font>
      <i/>
      <sz val="8.0"/>
      <color theme="1"/>
      <name val="Times New Roman"/>
    </font>
    <font>
      <color theme="1"/>
      <name val="Times New Roman"/>
      <scheme val="minor"/>
    </font>
    <font>
      <b/>
      <sz val="8.0"/>
      <color theme="1"/>
      <name val="Times New Roman"/>
    </font>
    <font>
      <sz val="10.0"/>
      <color rgb="FFFF0000"/>
      <name val="Times New Roman"/>
    </font>
    <font>
      <sz val="8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CDDC"/>
        <bgColor rgb="FF92CDDC"/>
      </patternFill>
    </fill>
    <fill>
      <patternFill patternType="solid">
        <fgColor rgb="FF7F7F7F"/>
        <bgColor rgb="FF7F7F7F"/>
      </patternFill>
    </fill>
  </fills>
  <borders count="8">
    <border/>
    <border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Font="1"/>
    <xf borderId="0" fillId="0" fontId="1" numFmtId="16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1" vertical="bottom" wrapText="0"/>
    </xf>
    <xf borderId="0" fillId="0" fontId="1" numFmtId="14" xfId="0" applyAlignment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14" xfId="0" applyAlignment="1" applyFont="1" applyNumberFormat="1">
      <alignment shrinkToFit="0" vertical="bottom" wrapText="0"/>
    </xf>
    <xf borderId="0" fillId="0" fontId="2" numFmtId="0" xfId="0" applyAlignment="1" applyFont="1">
      <alignment shrinkToFit="0" vertical="bottom" wrapText="1"/>
    </xf>
    <xf borderId="1" fillId="0" fontId="1" numFmtId="0" xfId="0" applyAlignment="1" applyBorder="1" applyFont="1">
      <alignment horizontal="center" shrinkToFit="0" vertical="bottom" wrapText="0"/>
    </xf>
    <xf borderId="1" fillId="0" fontId="1" numFmtId="164" xfId="0" applyAlignment="1" applyBorder="1" applyFont="1" applyNumberFormat="1">
      <alignment horizontal="center"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1" numFmtId="14" xfId="0" applyAlignment="1" applyBorder="1" applyFont="1" applyNumberFormat="1">
      <alignment horizontal="center" shrinkToFit="0" vertical="bottom" wrapText="0"/>
    </xf>
    <xf borderId="1" fillId="0" fontId="1" numFmtId="14" xfId="0" applyAlignment="1" applyBorder="1" applyFont="1" applyNumberFormat="1">
      <alignment shrinkToFit="0" vertical="bottom" wrapText="0"/>
    </xf>
    <xf borderId="1" fillId="0" fontId="2" numFmtId="164" xfId="0" applyAlignment="1" applyBorder="1" applyFont="1" applyNumberFormat="1">
      <alignment shrinkToFit="0" vertical="bottom" wrapText="0"/>
    </xf>
    <xf borderId="1" fillId="0" fontId="5" numFmtId="14" xfId="0" applyAlignment="1" applyBorder="1" applyFont="1" applyNumberFormat="1">
      <alignment shrinkToFit="0" vertical="bottom" wrapText="0"/>
    </xf>
    <xf borderId="1" fillId="0" fontId="1" numFmtId="14" xfId="0" applyAlignment="1" applyBorder="1" applyFont="1" applyNumberFormat="1">
      <alignment shrinkToFit="1" vertical="bottom" wrapText="0"/>
    </xf>
    <xf borderId="1" fillId="0" fontId="2" numFmtId="0" xfId="0" applyAlignment="1" applyBorder="1" applyFont="1">
      <alignment shrinkToFit="0" vertical="bottom" wrapText="0"/>
    </xf>
    <xf borderId="1" fillId="0" fontId="2" numFmtId="14" xfId="0" applyAlignment="1" applyBorder="1" applyFont="1" applyNumberFormat="1">
      <alignment shrinkToFit="0" vertical="bottom" wrapText="0"/>
    </xf>
    <xf borderId="0" fillId="0" fontId="2" numFmtId="14" xfId="0" applyAlignment="1" applyFont="1" applyNumberFormat="1">
      <alignment shrinkToFit="0" vertical="bottom" wrapText="1"/>
    </xf>
    <xf borderId="2" fillId="2" fontId="1" numFmtId="164" xfId="0" applyAlignment="1" applyBorder="1" applyFill="1" applyFont="1" applyNumberFormat="1">
      <alignment shrinkToFit="0" vertical="bottom" wrapText="0"/>
    </xf>
    <xf borderId="0" fillId="0" fontId="6" numFmtId="164" xfId="0" applyAlignment="1" applyFont="1" applyNumberFormat="1">
      <alignment shrinkToFit="0" vertical="bottom" wrapText="0"/>
    </xf>
    <xf borderId="3" fillId="3" fontId="2" numFmtId="0" xfId="0" applyAlignment="1" applyBorder="1" applyFill="1" applyFont="1">
      <alignment shrinkToFit="0" vertical="bottom" wrapText="0"/>
    </xf>
    <xf borderId="3" fillId="4" fontId="2" numFmtId="164" xfId="0" applyAlignment="1" applyBorder="1" applyFill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0" fillId="0" fontId="7" numFmtId="164" xfId="0" applyAlignment="1" applyFont="1" applyNumberFormat="1">
      <alignment shrinkToFit="0" vertical="bottom" wrapText="0"/>
    </xf>
    <xf borderId="0" fillId="0" fontId="7" numFmtId="2" xfId="0" applyAlignment="1" applyFont="1" applyNumberFormat="1">
      <alignment shrinkToFit="0" vertical="bottom" wrapText="0"/>
    </xf>
    <xf borderId="0" fillId="0" fontId="2" numFmtId="2" xfId="0" applyAlignment="1" applyFont="1" applyNumberFormat="1">
      <alignment shrinkToFit="0" vertical="bottom" wrapText="0"/>
    </xf>
    <xf borderId="0" fillId="0" fontId="2" numFmtId="165" xfId="0" applyAlignment="1" applyFont="1" applyNumberFormat="1">
      <alignment shrinkToFit="0" vertical="bottom" wrapText="0"/>
    </xf>
    <xf borderId="0" fillId="0" fontId="7" numFmtId="0" xfId="0" applyAlignment="1" applyFont="1">
      <alignment shrinkToFit="0" vertical="bottom" wrapText="0"/>
    </xf>
    <xf borderId="4" fillId="0" fontId="2" numFmtId="164" xfId="0" applyAlignment="1" applyBorder="1" applyFont="1" applyNumberFormat="1">
      <alignment shrinkToFit="0" vertical="bottom" wrapText="0"/>
    </xf>
    <xf borderId="4" fillId="0" fontId="2" numFmtId="164" xfId="0" applyAlignment="1" applyBorder="1" applyFont="1" applyNumberFormat="1">
      <alignment horizontal="center" shrinkToFit="0" vertical="bottom" wrapText="0"/>
    </xf>
    <xf borderId="5" fillId="0" fontId="2" numFmtId="164" xfId="0" applyAlignment="1" applyBorder="1" applyFont="1" applyNumberFormat="1">
      <alignment horizontal="center" shrinkToFit="0" vertical="bottom" wrapText="0"/>
    </xf>
    <xf borderId="6" fillId="0" fontId="2" numFmtId="164" xfId="0" applyAlignment="1" applyBorder="1" applyFont="1" applyNumberFormat="1">
      <alignment shrinkToFit="0" vertical="bottom" wrapText="0"/>
    </xf>
    <xf borderId="7" fillId="0" fontId="2" numFmtId="164" xfId="0" applyAlignment="1" applyBorder="1" applyFont="1" applyNumberFormat="1">
      <alignment shrinkToFit="0" vertical="bottom" wrapText="0"/>
    </xf>
    <xf borderId="0" fillId="0" fontId="6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29</xdr:row>
      <xdr:rowOff>0</xdr:rowOff>
    </xdr:from>
    <xdr:ext cx="161925" cy="161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161925" cy="161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</xdr:row>
      <xdr:rowOff>0</xdr:rowOff>
    </xdr:from>
    <xdr:ext cx="161925" cy="161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</xdr:row>
      <xdr:rowOff>0</xdr:rowOff>
    </xdr:from>
    <xdr:ext cx="161925" cy="161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140</xdr:row>
      <xdr:rowOff>0</xdr:rowOff>
    </xdr:from>
    <xdr:ext cx="161925" cy="161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29.0"/>
    <col customWidth="1" min="2" max="2" width="2.86"/>
    <col customWidth="1" min="3" max="3" width="15.0"/>
    <col customWidth="1" min="4" max="4" width="2.0"/>
    <col customWidth="1" min="5" max="5" width="5.86"/>
    <col customWidth="1" min="6" max="6" width="2.43"/>
    <col customWidth="1" min="7" max="7" width="22.29"/>
    <col customWidth="1" hidden="1" min="8" max="8" width="11.71"/>
    <col customWidth="1" hidden="1" min="9" max="9" width="3.29"/>
    <col customWidth="1" hidden="1" min="10" max="10" width="11.71"/>
    <col customWidth="1" hidden="1" min="11" max="11" width="1.86"/>
    <col customWidth="1" hidden="1" min="12" max="12" width="11.71"/>
    <col customWidth="1" hidden="1" min="13" max="13" width="2.71"/>
    <col customWidth="1" hidden="1" min="14" max="14" width="11.71"/>
    <col customWidth="1" hidden="1" min="15" max="15" width="2.14"/>
    <col customWidth="1" hidden="1" min="16" max="16" width="11.71"/>
    <col customWidth="1" hidden="1" min="17" max="17" width="2.43"/>
    <col customWidth="1" hidden="1" min="18" max="18" width="11.71"/>
    <col customWidth="1" hidden="1" min="19" max="19" width="2.86"/>
    <col customWidth="1" hidden="1" min="20" max="20" width="11.86"/>
    <col customWidth="1" hidden="1" min="21" max="21" width="3.0"/>
    <col customWidth="1" hidden="1" min="22" max="22" width="12.14"/>
    <col customWidth="1" hidden="1" min="23" max="23" width="2.86"/>
    <col customWidth="1" hidden="1" min="24" max="24" width="11.71"/>
    <col customWidth="1" hidden="1" min="25" max="25" width="2.71"/>
    <col customWidth="1" hidden="1" min="26" max="26" width="12.0"/>
    <col customWidth="1" hidden="1" min="27" max="27" width="2.86"/>
    <col customWidth="1" hidden="1" min="28" max="28" width="12.0"/>
    <col customWidth="1" hidden="1" min="29" max="29" width="2.86"/>
    <col customWidth="1" hidden="1" min="30" max="30" width="11.43"/>
    <col customWidth="1" hidden="1" min="31" max="31" width="3.0"/>
    <col customWidth="1" hidden="1" min="32" max="32" width="12.71"/>
    <col customWidth="1" hidden="1" min="33" max="33" width="2.71"/>
    <col customWidth="1" hidden="1" min="34" max="34" width="14.71"/>
    <col customWidth="1" hidden="1" min="35" max="35" width="2.29"/>
    <col customWidth="1" min="36" max="36" width="2.43"/>
    <col customWidth="1" min="37" max="37" width="3.71"/>
    <col customWidth="1" hidden="1" min="38" max="38" width="11.86"/>
    <col customWidth="1" hidden="1" min="39" max="39" width="2.86"/>
    <col customWidth="1" hidden="1" min="40" max="40" width="12.14"/>
    <col customWidth="1" hidden="1" min="41" max="41" width="2.14"/>
    <col customWidth="1" hidden="1" min="42" max="42" width="10.86"/>
    <col customWidth="1" hidden="1" min="43" max="43" width="3.86"/>
    <col customWidth="1" hidden="1" min="44" max="44" width="11.43"/>
    <col customWidth="1" hidden="1" min="45" max="45" width="3.0"/>
    <col customWidth="1" hidden="1" min="46" max="46" width="11.43"/>
    <col customWidth="1" hidden="1" min="47" max="47" width="3.86"/>
    <col customWidth="1" hidden="1" min="48" max="48" width="11.71"/>
    <col customWidth="1" hidden="1" min="49" max="49" width="4.43"/>
    <col customWidth="1" hidden="1" min="50" max="50" width="11.43"/>
    <col customWidth="1" hidden="1" min="51" max="51" width="3.86"/>
    <col customWidth="1" hidden="1" min="52" max="52" width="11.71"/>
    <col customWidth="1" hidden="1" min="53" max="53" width="4.43"/>
    <col customWidth="1" hidden="1" min="54" max="54" width="11.43"/>
    <col customWidth="1" hidden="1" min="55" max="55" width="3.86"/>
    <col customWidth="1" hidden="1" min="56" max="56" width="11.71"/>
    <col customWidth="1" hidden="1" min="57" max="57" width="3.0"/>
    <col customWidth="1" hidden="1" min="58" max="58" width="11.43"/>
    <col customWidth="1" hidden="1" min="59" max="59" width="3.86"/>
    <col customWidth="1" hidden="1" min="60" max="60" width="11.71"/>
    <col customWidth="1" hidden="1" min="61" max="61" width="3.29"/>
    <col customWidth="1" hidden="1" min="62" max="62" width="11.43"/>
    <col customWidth="1" hidden="1" min="63" max="63" width="3.86"/>
    <col customWidth="1" hidden="1" min="64" max="64" width="11.71"/>
    <col customWidth="1" hidden="1" min="65" max="65" width="11.43"/>
    <col customWidth="1" hidden="1" min="66" max="66" width="3.86"/>
    <col customWidth="1" hidden="1" min="67" max="68" width="11.71"/>
    <col customWidth="1" hidden="1" min="69" max="69" width="4.14"/>
    <col customWidth="1" hidden="1" min="70" max="70" width="11.71"/>
    <col customWidth="1" hidden="1" min="71" max="71" width="11.14"/>
    <col customWidth="1" hidden="1" min="72" max="72" width="12.29"/>
    <col customWidth="1" hidden="1" min="73" max="73" width="10.86"/>
    <col customWidth="1" hidden="1" min="74" max="74" width="12.29"/>
    <col customWidth="1" hidden="1" min="75" max="75" width="11.0"/>
    <col customWidth="1" hidden="1" min="76" max="76" width="12.14"/>
    <col customWidth="1" hidden="1" min="77" max="77" width="13.14"/>
    <col customWidth="1" min="78" max="78" width="13.43"/>
    <col customWidth="1" min="79" max="79" width="15.0"/>
    <col customWidth="1" min="80" max="80" width="15.86"/>
    <col customWidth="1" min="81" max="81" width="10.43"/>
    <col customWidth="1" min="82" max="82" width="13.14"/>
    <col customWidth="1" min="83" max="83" width="17.14"/>
    <col customWidth="1" min="84" max="84" width="11.86"/>
    <col customWidth="1" min="85" max="85" width="14.71"/>
    <col customWidth="1" min="86" max="86" width="11.43"/>
  </cols>
  <sheetData>
    <row r="1" ht="12.75" customHeight="1">
      <c r="A1" s="1" t="s">
        <v>0</v>
      </c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4"/>
    </row>
    <row r="2" ht="12.75" customHeight="1">
      <c r="A2" s="1" t="s">
        <v>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4"/>
      <c r="CA2" s="5">
        <f>632+150</f>
        <v>782</v>
      </c>
      <c r="CB2" s="5">
        <f>785-552</f>
        <v>233</v>
      </c>
    </row>
    <row r="3" ht="12.75" customHeight="1">
      <c r="A3" s="1" t="s">
        <v>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4"/>
      <c r="CA3" s="5">
        <f>632+157</f>
        <v>789</v>
      </c>
      <c r="CB3" s="5">
        <f>275+275-785</f>
        <v>-235</v>
      </c>
    </row>
    <row r="4" ht="12.75" hidden="1" customHeight="1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4"/>
    </row>
    <row r="5" ht="12.75" hidden="1" customHeight="1">
      <c r="A5" s="1"/>
      <c r="B5" s="1"/>
      <c r="C5" s="1"/>
      <c r="D5" s="1"/>
      <c r="E5" s="1"/>
      <c r="F5" s="1"/>
      <c r="G5" s="6"/>
      <c r="H5" s="6"/>
      <c r="I5" s="6"/>
      <c r="J5" s="7" t="s">
        <v>4</v>
      </c>
      <c r="K5" s="7"/>
      <c r="L5" s="7"/>
      <c r="M5" s="7"/>
      <c r="N5" s="7"/>
      <c r="O5" s="7"/>
      <c r="P5" s="7"/>
      <c r="Q5" s="7"/>
      <c r="R5" s="7"/>
      <c r="S5" s="7"/>
      <c r="T5" s="6"/>
      <c r="U5" s="6"/>
      <c r="V5" s="7"/>
      <c r="W5" s="7"/>
      <c r="X5" s="6"/>
      <c r="Y5" s="6"/>
      <c r="Z5" s="7"/>
      <c r="AA5" s="7"/>
      <c r="AB5" s="7"/>
      <c r="AC5" s="6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4"/>
    </row>
    <row r="6" ht="38.25" customHeight="1">
      <c r="A6" s="8"/>
      <c r="B6" s="8"/>
      <c r="C6" s="8" t="s">
        <v>5</v>
      </c>
      <c r="D6" s="8"/>
      <c r="E6" s="8"/>
      <c r="F6" s="8"/>
      <c r="G6" s="7"/>
      <c r="H6" s="7" t="s">
        <v>6</v>
      </c>
      <c r="I6" s="6"/>
      <c r="J6" s="7" t="s">
        <v>7</v>
      </c>
      <c r="K6" s="7"/>
      <c r="L6" s="7" t="s">
        <v>6</v>
      </c>
      <c r="M6" s="7"/>
      <c r="N6" s="7" t="s">
        <v>7</v>
      </c>
      <c r="O6" s="7"/>
      <c r="P6" s="7" t="s">
        <v>6</v>
      </c>
      <c r="Q6" s="7"/>
      <c r="R6" s="7" t="s">
        <v>7</v>
      </c>
      <c r="S6" s="7"/>
      <c r="T6" s="7" t="s">
        <v>6</v>
      </c>
      <c r="U6" s="6"/>
      <c r="V6" s="7" t="s">
        <v>7</v>
      </c>
      <c r="W6" s="7"/>
      <c r="X6" s="7" t="s">
        <v>6</v>
      </c>
      <c r="Y6" s="6"/>
      <c r="Z6" s="7" t="s">
        <v>7</v>
      </c>
      <c r="AA6" s="7"/>
      <c r="AB6" s="7" t="s">
        <v>6</v>
      </c>
      <c r="AC6" s="6"/>
      <c r="AD6" s="6" t="s">
        <v>7</v>
      </c>
      <c r="AE6" s="2"/>
      <c r="AF6" s="6" t="s">
        <v>6</v>
      </c>
      <c r="AG6" s="2"/>
      <c r="AH6" s="6" t="s">
        <v>7</v>
      </c>
      <c r="AI6" s="6"/>
      <c r="AJ6" s="6" t="s">
        <v>6</v>
      </c>
      <c r="AK6" s="6"/>
      <c r="AL6" s="6" t="s">
        <v>7</v>
      </c>
      <c r="AM6" s="6"/>
      <c r="AN6" s="6" t="s">
        <v>6</v>
      </c>
      <c r="AO6" s="2"/>
      <c r="AP6" s="6" t="s">
        <v>7</v>
      </c>
      <c r="AQ6" s="6"/>
      <c r="AR6" s="6" t="s">
        <v>6</v>
      </c>
      <c r="AS6" s="6"/>
      <c r="AT6" s="6" t="s">
        <v>7</v>
      </c>
      <c r="AU6" s="6"/>
      <c r="AV6" s="6" t="s">
        <v>6</v>
      </c>
      <c r="AW6" s="6"/>
      <c r="AX6" s="6" t="s">
        <v>7</v>
      </c>
      <c r="AY6" s="6"/>
      <c r="AZ6" s="6" t="s">
        <v>6</v>
      </c>
      <c r="BA6" s="6"/>
      <c r="BB6" s="6" t="s">
        <v>7</v>
      </c>
      <c r="BC6" s="6"/>
      <c r="BD6" s="6" t="s">
        <v>6</v>
      </c>
      <c r="BE6" s="2"/>
      <c r="BF6" s="6" t="s">
        <v>7</v>
      </c>
      <c r="BG6" s="6"/>
      <c r="BH6" s="6" t="s">
        <v>6</v>
      </c>
      <c r="BI6" s="6"/>
      <c r="BJ6" s="6" t="s">
        <v>7</v>
      </c>
      <c r="BK6" s="6"/>
      <c r="BL6" s="6" t="s">
        <v>6</v>
      </c>
      <c r="BM6" s="6" t="s">
        <v>7</v>
      </c>
      <c r="BN6" s="6"/>
      <c r="BO6" s="6" t="s">
        <v>6</v>
      </c>
      <c r="BP6" s="6" t="s">
        <v>7</v>
      </c>
      <c r="BQ6" s="6"/>
      <c r="BR6" s="6" t="s">
        <v>6</v>
      </c>
      <c r="BS6" s="9" t="s">
        <v>8</v>
      </c>
      <c r="BT6" s="6" t="s">
        <v>9</v>
      </c>
      <c r="BU6" s="10" t="s">
        <v>10</v>
      </c>
      <c r="BV6" s="10" t="s">
        <v>9</v>
      </c>
      <c r="BW6" s="11" t="s">
        <v>10</v>
      </c>
      <c r="BX6" s="1" t="s">
        <v>9</v>
      </c>
      <c r="BY6" s="12" t="s">
        <v>11</v>
      </c>
      <c r="BZ6" s="12" t="s">
        <v>10</v>
      </c>
      <c r="CA6" s="12" t="s">
        <v>12</v>
      </c>
      <c r="CB6" s="13">
        <v>44742.0</v>
      </c>
      <c r="CC6" s="14" t="s">
        <v>13</v>
      </c>
      <c r="CD6" s="14" t="s">
        <v>12</v>
      </c>
      <c r="CE6" s="14" t="s">
        <v>14</v>
      </c>
      <c r="CF6" s="14" t="s">
        <v>15</v>
      </c>
      <c r="CG6" s="14" t="s">
        <v>16</v>
      </c>
      <c r="CH6" s="14" t="s">
        <v>17</v>
      </c>
    </row>
    <row r="7" ht="13.5" customHeight="1">
      <c r="A7" s="15" t="s">
        <v>18</v>
      </c>
      <c r="B7" s="15"/>
      <c r="C7" s="15" t="s">
        <v>19</v>
      </c>
      <c r="D7" s="15"/>
      <c r="E7" s="15" t="s">
        <v>20</v>
      </c>
      <c r="F7" s="15"/>
      <c r="G7" s="16" t="s">
        <v>21</v>
      </c>
      <c r="H7" s="16" t="s">
        <v>22</v>
      </c>
      <c r="I7" s="17"/>
      <c r="J7" s="18">
        <v>37802.0</v>
      </c>
      <c r="K7" s="16"/>
      <c r="L7" s="18">
        <v>37802.0</v>
      </c>
      <c r="M7" s="16"/>
      <c r="N7" s="18">
        <v>38168.0</v>
      </c>
      <c r="O7" s="16"/>
      <c r="P7" s="18">
        <v>38168.0</v>
      </c>
      <c r="Q7" s="16"/>
      <c r="R7" s="18">
        <v>38533.0</v>
      </c>
      <c r="S7" s="16"/>
      <c r="T7" s="18">
        <v>38533.0</v>
      </c>
      <c r="U7" s="17"/>
      <c r="V7" s="18">
        <v>38898.0</v>
      </c>
      <c r="W7" s="16"/>
      <c r="X7" s="18">
        <v>38898.0</v>
      </c>
      <c r="Y7" s="17"/>
      <c r="Z7" s="16" t="s">
        <v>23</v>
      </c>
      <c r="AA7" s="16"/>
      <c r="AB7" s="16" t="s">
        <v>23</v>
      </c>
      <c r="AC7" s="17"/>
      <c r="AD7" s="19">
        <v>39629.0</v>
      </c>
      <c r="AE7" s="20"/>
      <c r="AF7" s="19">
        <v>39629.0</v>
      </c>
      <c r="AG7" s="20"/>
      <c r="AH7" s="19">
        <v>39994.0</v>
      </c>
      <c r="AI7" s="17"/>
      <c r="AJ7" s="19">
        <v>39994.0</v>
      </c>
      <c r="AK7" s="17"/>
      <c r="AL7" s="19">
        <v>40359.0</v>
      </c>
      <c r="AM7" s="17"/>
      <c r="AN7" s="19">
        <v>40359.0</v>
      </c>
      <c r="AO7" s="20"/>
      <c r="AP7" s="19">
        <v>40724.0</v>
      </c>
      <c r="AQ7" s="17"/>
      <c r="AR7" s="19">
        <v>40724.0</v>
      </c>
      <c r="AS7" s="19"/>
      <c r="AT7" s="19">
        <v>41090.0</v>
      </c>
      <c r="AU7" s="17"/>
      <c r="AV7" s="19">
        <v>41090.0</v>
      </c>
      <c r="AW7" s="19"/>
      <c r="AX7" s="19">
        <v>41455.0</v>
      </c>
      <c r="AY7" s="17"/>
      <c r="AZ7" s="19">
        <v>41455.0</v>
      </c>
      <c r="BA7" s="19"/>
      <c r="BB7" s="19">
        <v>41820.0</v>
      </c>
      <c r="BC7" s="17"/>
      <c r="BD7" s="19">
        <v>41820.0</v>
      </c>
      <c r="BE7" s="20"/>
      <c r="BF7" s="19">
        <v>42185.0</v>
      </c>
      <c r="BG7" s="17"/>
      <c r="BH7" s="19">
        <v>42185.0</v>
      </c>
      <c r="BI7" s="19"/>
      <c r="BJ7" s="19">
        <v>42551.0</v>
      </c>
      <c r="BK7" s="17"/>
      <c r="BL7" s="19">
        <v>42551.0</v>
      </c>
      <c r="BM7" s="19">
        <v>42916.0</v>
      </c>
      <c r="BN7" s="17"/>
      <c r="BO7" s="19">
        <v>42916.0</v>
      </c>
      <c r="BP7" s="19">
        <v>43281.0</v>
      </c>
      <c r="BQ7" s="17"/>
      <c r="BR7" s="19">
        <v>43281.0</v>
      </c>
      <c r="BS7" s="21">
        <v>43646.0</v>
      </c>
      <c r="BT7" s="19">
        <v>43646.0</v>
      </c>
      <c r="BU7" s="22">
        <v>44012.0</v>
      </c>
      <c r="BV7" s="22">
        <v>44012.0</v>
      </c>
      <c r="BW7" s="19">
        <v>44377.0</v>
      </c>
      <c r="BX7" s="19">
        <v>44377.0</v>
      </c>
      <c r="BY7" s="23"/>
      <c r="BZ7" s="24">
        <v>44742.0</v>
      </c>
      <c r="CA7" s="23" t="s">
        <v>24</v>
      </c>
      <c r="CB7" s="23" t="s">
        <v>14</v>
      </c>
      <c r="CC7" s="14"/>
      <c r="CD7" s="14" t="s">
        <v>25</v>
      </c>
      <c r="CE7" s="25">
        <v>45107.0</v>
      </c>
      <c r="CF7" s="14"/>
      <c r="CG7" s="12" t="s">
        <v>26</v>
      </c>
      <c r="CH7" s="13">
        <v>45473.0</v>
      </c>
    </row>
    <row r="8" ht="12.75" customHeight="1"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2"/>
      <c r="V8" s="3"/>
      <c r="W8" s="3"/>
      <c r="X8" s="3"/>
      <c r="Y8" s="2"/>
      <c r="Z8" s="3"/>
      <c r="AA8" s="3"/>
      <c r="AB8" s="3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4"/>
    </row>
    <row r="9" ht="12.75" customHeight="1">
      <c r="A9" s="5" t="s">
        <v>27</v>
      </c>
      <c r="C9" s="13">
        <v>21731.0</v>
      </c>
      <c r="G9" s="2">
        <v>4719.0</v>
      </c>
      <c r="H9" s="2">
        <v>0.0</v>
      </c>
      <c r="I9" s="2"/>
      <c r="J9" s="2">
        <v>0.0</v>
      </c>
      <c r="K9" s="2"/>
      <c r="L9" s="2">
        <v>0.0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/>
      <c r="AA9" s="3"/>
      <c r="AB9" s="3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4"/>
      <c r="CG9" s="5" t="s">
        <v>3</v>
      </c>
    </row>
    <row r="10" ht="12.75" customHeight="1">
      <c r="A10" s="5" t="s">
        <v>28</v>
      </c>
      <c r="C10" s="13">
        <v>33099.0</v>
      </c>
      <c r="G10" s="2">
        <v>32729.85</v>
      </c>
      <c r="H10" s="2">
        <v>0.0</v>
      </c>
      <c r="I10" s="2"/>
      <c r="J10" s="2">
        <v>0.0</v>
      </c>
      <c r="K10" s="2"/>
      <c r="L10" s="2">
        <v>0.0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/>
      <c r="AA10" s="3"/>
      <c r="AB10" s="3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4"/>
    </row>
    <row r="11" ht="12.75" customHeight="1">
      <c r="C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  <c r="AA11" s="3"/>
      <c r="AB11" s="3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4"/>
    </row>
    <row r="12" ht="12.75" customHeight="1">
      <c r="C12" s="13"/>
      <c r="G12" s="26">
        <f>SUM(G9:G11)</f>
        <v>37448.85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  <c r="AA12" s="3"/>
      <c r="AB12" s="3"/>
      <c r="AC12" s="2"/>
      <c r="AD12" s="2"/>
      <c r="AE12" s="2"/>
      <c r="AF12" s="2"/>
      <c r="AG12" s="2"/>
      <c r="AH12" s="2"/>
      <c r="AI12" s="2"/>
      <c r="AJ12" s="2"/>
      <c r="AK12" s="27" t="s">
        <v>29</v>
      </c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4"/>
    </row>
    <row r="13" ht="12.75" customHeight="1"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/>
      <c r="AA13" s="3"/>
      <c r="AB13" s="3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4"/>
    </row>
    <row r="14" ht="12.75" customHeight="1">
      <c r="A14" s="5" t="s">
        <v>30</v>
      </c>
      <c r="B14" s="28"/>
      <c r="C14" s="13">
        <v>21731.0</v>
      </c>
      <c r="E14" s="5">
        <v>40.0</v>
      </c>
      <c r="G14" s="2">
        <v>10574.95</v>
      </c>
      <c r="H14" s="2">
        <v>8195.47</v>
      </c>
      <c r="I14" s="2"/>
      <c r="J14" s="2">
        <v>264.37</v>
      </c>
      <c r="K14" s="2"/>
      <c r="L14" s="2">
        <f t="shared" ref="L14:L18" si="1">+H14+J14</f>
        <v>8459.84</v>
      </c>
      <c r="M14" s="2"/>
      <c r="N14" s="2">
        <v>264.37</v>
      </c>
      <c r="O14" s="2"/>
      <c r="P14" s="2">
        <f t="shared" ref="P14:P18" si="2">+L14+N14</f>
        <v>8724.21</v>
      </c>
      <c r="Q14" s="2"/>
      <c r="R14" s="2">
        <v>264.37</v>
      </c>
      <c r="S14" s="2"/>
      <c r="T14" s="2">
        <f t="shared" ref="T14:T18" si="3">+P14+R14</f>
        <v>8988.58</v>
      </c>
      <c r="U14" s="2"/>
      <c r="V14" s="2">
        <v>264.37</v>
      </c>
      <c r="W14" s="2"/>
      <c r="X14" s="2">
        <f t="shared" ref="X14:X18" si="4">+T14+V14</f>
        <v>9252.95</v>
      </c>
      <c r="Y14" s="2"/>
      <c r="Z14" s="3">
        <v>264.37</v>
      </c>
      <c r="AA14" s="3"/>
      <c r="AB14" s="3">
        <f t="shared" ref="AB14:AB18" si="5">X14+Z14</f>
        <v>9517.32</v>
      </c>
      <c r="AC14" s="2"/>
      <c r="AD14" s="2">
        <v>264.37</v>
      </c>
      <c r="AE14" s="2"/>
      <c r="AF14" s="2">
        <f t="shared" ref="AF14:AF18" si="6">AB14+AD14</f>
        <v>9781.69</v>
      </c>
      <c r="AG14" s="2"/>
      <c r="AH14" s="2">
        <v>264.37</v>
      </c>
      <c r="AI14" s="2"/>
      <c r="AJ14" s="2">
        <f t="shared" ref="AJ14:AJ19" si="7">SUM(AF14:AH14)</f>
        <v>10046.06</v>
      </c>
      <c r="AK14" s="2"/>
      <c r="AL14" s="2">
        <v>264.37</v>
      </c>
      <c r="AM14" s="2"/>
      <c r="AN14" s="2">
        <f t="shared" ref="AN14:AN19" si="8">SUM(AJ14:AL14)</f>
        <v>10310.43</v>
      </c>
      <c r="AO14" s="2"/>
      <c r="AP14" s="2">
        <f>264.37+0.15</f>
        <v>264.52</v>
      </c>
      <c r="AQ14" s="2"/>
      <c r="AR14" s="2">
        <f t="shared" ref="AR14:AR19" si="9">+AN14+AP14</f>
        <v>10574.95</v>
      </c>
      <c r="AS14" s="2"/>
      <c r="AT14" s="2">
        <v>0.0</v>
      </c>
      <c r="AU14" s="2"/>
      <c r="AV14" s="2">
        <f t="shared" ref="AV14:AV19" si="10">+AR14+AT14</f>
        <v>10574.95</v>
      </c>
      <c r="AW14" s="2"/>
      <c r="AX14" s="2">
        <v>0.0</v>
      </c>
      <c r="AY14" s="2"/>
      <c r="AZ14" s="2">
        <f t="shared" ref="AZ14:AZ18" si="11">+AV14</f>
        <v>10574.95</v>
      </c>
      <c r="BA14" s="2"/>
      <c r="BB14" s="2">
        <v>0.0</v>
      </c>
      <c r="BC14" s="2"/>
      <c r="BD14" s="2">
        <f t="shared" ref="BD14:BD18" si="12">+AZ14</f>
        <v>10574.95</v>
      </c>
      <c r="BE14" s="2"/>
      <c r="BF14" s="2">
        <v>0.0</v>
      </c>
      <c r="BG14" s="2"/>
      <c r="BH14" s="2">
        <f t="shared" ref="BH14:BH18" si="13">+BD14</f>
        <v>10574.95</v>
      </c>
      <c r="BI14" s="2"/>
      <c r="BJ14" s="2">
        <v>0.0</v>
      </c>
      <c r="BK14" s="2"/>
      <c r="BL14" s="2">
        <f t="shared" ref="BL14:BL18" si="14">+BH14</f>
        <v>10574.95</v>
      </c>
      <c r="BM14" s="2">
        <v>0.0</v>
      </c>
      <c r="BN14" s="2"/>
      <c r="BO14" s="2">
        <f t="shared" ref="BO14:BO18" si="15">+BL14</f>
        <v>10574.95</v>
      </c>
      <c r="BP14" s="2">
        <v>0.0</v>
      </c>
      <c r="BQ14" s="2"/>
      <c r="BR14" s="29">
        <f t="shared" ref="BR14:BR18" si="16">+BO14</f>
        <v>10574.95</v>
      </c>
      <c r="BS14" s="30">
        <v>0.0</v>
      </c>
      <c r="BT14" s="29">
        <f t="shared" ref="BT14:BT18" si="17">SUM(BR14:BS14)</f>
        <v>10574.95</v>
      </c>
      <c r="BU14" s="5">
        <v>0.0</v>
      </c>
      <c r="BV14" s="29">
        <f t="shared" ref="BV14:BV18" si="18">SUM(BT14:BU14)</f>
        <v>10574.95</v>
      </c>
      <c r="BW14" s="5">
        <v>0.0</v>
      </c>
      <c r="BX14" s="2">
        <f t="shared" ref="BX14:BX19" si="19">+BV14+BW14</f>
        <v>10574.95</v>
      </c>
      <c r="BY14" s="2">
        <f t="shared" ref="BY14:BY20" si="20">+G14-BX14</f>
        <v>0</v>
      </c>
      <c r="CA14" s="2">
        <f t="shared" ref="CA14:CA19" si="21">+BX14+BZ14</f>
        <v>10574.95</v>
      </c>
      <c r="CB14" s="2">
        <f t="shared" ref="CB14:CB19" si="22">+$G14-CA14</f>
        <v>0</v>
      </c>
      <c r="CD14" s="2">
        <f t="shared" ref="CD14:CD19" si="23">+CA14+CC14</f>
        <v>10574.95</v>
      </c>
      <c r="CE14" s="2">
        <f t="shared" ref="CE14:CE19" si="24">+$G14-CD14</f>
        <v>0</v>
      </c>
      <c r="CF14" s="5">
        <v>0.0</v>
      </c>
      <c r="CG14" s="2">
        <f t="shared" ref="CG14:CG19" si="25">+CD14+CF14</f>
        <v>10574.95</v>
      </c>
      <c r="CH14" s="5">
        <v>0.0</v>
      </c>
    </row>
    <row r="15" ht="12.75" customHeight="1">
      <c r="A15" s="5" t="s">
        <v>31</v>
      </c>
      <c r="B15" s="28"/>
      <c r="C15" s="13">
        <v>29830.0</v>
      </c>
      <c r="E15" s="5">
        <v>7.0</v>
      </c>
      <c r="G15" s="2">
        <v>157.94</v>
      </c>
      <c r="H15" s="2">
        <v>157.94</v>
      </c>
      <c r="I15" s="2"/>
      <c r="J15" s="2">
        <v>0.0</v>
      </c>
      <c r="K15" s="2"/>
      <c r="L15" s="2">
        <f t="shared" si="1"/>
        <v>157.94</v>
      </c>
      <c r="M15" s="2"/>
      <c r="N15" s="2"/>
      <c r="O15" s="2"/>
      <c r="P15" s="2">
        <f t="shared" si="2"/>
        <v>157.94</v>
      </c>
      <c r="Q15" s="2"/>
      <c r="R15" s="2"/>
      <c r="S15" s="2"/>
      <c r="T15" s="2">
        <f t="shared" si="3"/>
        <v>157.94</v>
      </c>
      <c r="U15" s="2"/>
      <c r="V15" s="2"/>
      <c r="W15" s="2"/>
      <c r="X15" s="2">
        <f t="shared" si="4"/>
        <v>157.94</v>
      </c>
      <c r="Y15" s="2"/>
      <c r="Z15" s="3"/>
      <c r="AA15" s="3"/>
      <c r="AB15" s="3">
        <f t="shared" si="5"/>
        <v>157.94</v>
      </c>
      <c r="AC15" s="2"/>
      <c r="AD15" s="2"/>
      <c r="AE15" s="2"/>
      <c r="AF15" s="2">
        <f t="shared" si="6"/>
        <v>157.94</v>
      </c>
      <c r="AG15" s="2"/>
      <c r="AH15" s="2">
        <v>0.0</v>
      </c>
      <c r="AI15" s="2"/>
      <c r="AJ15" s="2">
        <f t="shared" si="7"/>
        <v>157.94</v>
      </c>
      <c r="AK15" s="2"/>
      <c r="AL15" s="2">
        <v>0.0</v>
      </c>
      <c r="AM15" s="2"/>
      <c r="AN15" s="2">
        <f t="shared" si="8"/>
        <v>157.94</v>
      </c>
      <c r="AO15" s="2"/>
      <c r="AP15" s="2">
        <v>0.0</v>
      </c>
      <c r="AQ15" s="2"/>
      <c r="AR15" s="2">
        <f t="shared" si="9"/>
        <v>157.94</v>
      </c>
      <c r="AS15" s="2"/>
      <c r="AT15" s="2">
        <v>0.0</v>
      </c>
      <c r="AU15" s="2"/>
      <c r="AV15" s="2">
        <f t="shared" si="10"/>
        <v>157.94</v>
      </c>
      <c r="AW15" s="2"/>
      <c r="AX15" s="2">
        <v>0.0</v>
      </c>
      <c r="AY15" s="2"/>
      <c r="AZ15" s="2">
        <f t="shared" si="11"/>
        <v>157.94</v>
      </c>
      <c r="BA15" s="2"/>
      <c r="BB15" s="2">
        <v>0.0</v>
      </c>
      <c r="BC15" s="2"/>
      <c r="BD15" s="2">
        <f t="shared" si="12"/>
        <v>157.94</v>
      </c>
      <c r="BE15" s="2"/>
      <c r="BF15" s="2">
        <v>0.0</v>
      </c>
      <c r="BG15" s="2"/>
      <c r="BH15" s="2">
        <f t="shared" si="13"/>
        <v>157.94</v>
      </c>
      <c r="BI15" s="2"/>
      <c r="BJ15" s="2">
        <v>0.0</v>
      </c>
      <c r="BK15" s="2"/>
      <c r="BL15" s="2">
        <f t="shared" si="14"/>
        <v>157.94</v>
      </c>
      <c r="BM15" s="2">
        <v>0.0</v>
      </c>
      <c r="BN15" s="2"/>
      <c r="BO15" s="2">
        <f t="shared" si="15"/>
        <v>157.94</v>
      </c>
      <c r="BP15" s="2">
        <v>0.0</v>
      </c>
      <c r="BQ15" s="2"/>
      <c r="BR15" s="29">
        <f t="shared" si="16"/>
        <v>157.94</v>
      </c>
      <c r="BS15" s="30">
        <v>0.0</v>
      </c>
      <c r="BT15" s="29">
        <f t="shared" si="17"/>
        <v>157.94</v>
      </c>
      <c r="BU15" s="5">
        <v>0.0</v>
      </c>
      <c r="BV15" s="29">
        <f t="shared" si="18"/>
        <v>157.94</v>
      </c>
      <c r="BW15" s="5">
        <v>0.0</v>
      </c>
      <c r="BX15" s="2">
        <f t="shared" si="19"/>
        <v>157.94</v>
      </c>
      <c r="BY15" s="2">
        <f t="shared" si="20"/>
        <v>0</v>
      </c>
      <c r="CA15" s="2">
        <f t="shared" si="21"/>
        <v>157.94</v>
      </c>
      <c r="CB15" s="2">
        <f t="shared" si="22"/>
        <v>0</v>
      </c>
      <c r="CD15" s="2">
        <f t="shared" si="23"/>
        <v>157.94</v>
      </c>
      <c r="CE15" s="2">
        <f t="shared" si="24"/>
        <v>0</v>
      </c>
      <c r="CF15" s="5">
        <v>0.0</v>
      </c>
      <c r="CG15" s="2">
        <f t="shared" si="25"/>
        <v>157.94</v>
      </c>
      <c r="CH15" s="5">
        <v>0.0</v>
      </c>
    </row>
    <row r="16" ht="12.75" customHeight="1">
      <c r="A16" s="5" t="s">
        <v>32</v>
      </c>
      <c r="B16" s="28"/>
      <c r="C16" s="13">
        <v>29463.0</v>
      </c>
      <c r="E16" s="5">
        <v>10.0</v>
      </c>
      <c r="G16" s="2">
        <v>1425.0</v>
      </c>
      <c r="H16" s="2">
        <v>1425.0</v>
      </c>
      <c r="I16" s="2"/>
      <c r="J16" s="2">
        <v>0.0</v>
      </c>
      <c r="K16" s="2"/>
      <c r="L16" s="2">
        <f t="shared" si="1"/>
        <v>1425</v>
      </c>
      <c r="M16" s="2"/>
      <c r="N16" s="2"/>
      <c r="O16" s="2"/>
      <c r="P16" s="2">
        <f t="shared" si="2"/>
        <v>1425</v>
      </c>
      <c r="Q16" s="2"/>
      <c r="R16" s="2"/>
      <c r="S16" s="2"/>
      <c r="T16" s="2">
        <f t="shared" si="3"/>
        <v>1425</v>
      </c>
      <c r="U16" s="2"/>
      <c r="V16" s="2"/>
      <c r="W16" s="2"/>
      <c r="X16" s="2">
        <f t="shared" si="4"/>
        <v>1425</v>
      </c>
      <c r="Y16" s="2"/>
      <c r="Z16" s="3"/>
      <c r="AA16" s="3"/>
      <c r="AB16" s="3">
        <f t="shared" si="5"/>
        <v>1425</v>
      </c>
      <c r="AC16" s="2"/>
      <c r="AD16" s="2"/>
      <c r="AE16" s="2"/>
      <c r="AF16" s="2">
        <f t="shared" si="6"/>
        <v>1425</v>
      </c>
      <c r="AG16" s="2"/>
      <c r="AH16" s="2">
        <v>0.0</v>
      </c>
      <c r="AI16" s="2"/>
      <c r="AJ16" s="2">
        <f t="shared" si="7"/>
        <v>1425</v>
      </c>
      <c r="AK16" s="2"/>
      <c r="AL16" s="2">
        <v>0.0</v>
      </c>
      <c r="AM16" s="2"/>
      <c r="AN16" s="2">
        <f t="shared" si="8"/>
        <v>1425</v>
      </c>
      <c r="AO16" s="2"/>
      <c r="AP16" s="2">
        <v>0.0</v>
      </c>
      <c r="AQ16" s="2"/>
      <c r="AR16" s="2">
        <f t="shared" si="9"/>
        <v>1425</v>
      </c>
      <c r="AS16" s="2"/>
      <c r="AT16" s="2">
        <v>0.0</v>
      </c>
      <c r="AU16" s="2"/>
      <c r="AV16" s="2">
        <f t="shared" si="10"/>
        <v>1425</v>
      </c>
      <c r="AW16" s="2"/>
      <c r="AX16" s="2">
        <v>0.0</v>
      </c>
      <c r="AY16" s="2"/>
      <c r="AZ16" s="2">
        <f t="shared" si="11"/>
        <v>1425</v>
      </c>
      <c r="BA16" s="2"/>
      <c r="BB16" s="2">
        <v>0.0</v>
      </c>
      <c r="BC16" s="2"/>
      <c r="BD16" s="2">
        <f t="shared" si="12"/>
        <v>1425</v>
      </c>
      <c r="BE16" s="2"/>
      <c r="BF16" s="2">
        <v>0.0</v>
      </c>
      <c r="BG16" s="2"/>
      <c r="BH16" s="2">
        <f t="shared" si="13"/>
        <v>1425</v>
      </c>
      <c r="BI16" s="2"/>
      <c r="BJ16" s="2">
        <v>0.0</v>
      </c>
      <c r="BK16" s="2"/>
      <c r="BL16" s="2">
        <f t="shared" si="14"/>
        <v>1425</v>
      </c>
      <c r="BM16" s="2">
        <v>0.0</v>
      </c>
      <c r="BN16" s="2"/>
      <c r="BO16" s="2">
        <f t="shared" si="15"/>
        <v>1425</v>
      </c>
      <c r="BP16" s="2">
        <v>0.0</v>
      </c>
      <c r="BQ16" s="2"/>
      <c r="BR16" s="29">
        <f t="shared" si="16"/>
        <v>1425</v>
      </c>
      <c r="BS16" s="30">
        <v>0.0</v>
      </c>
      <c r="BT16" s="29">
        <f t="shared" si="17"/>
        <v>1425</v>
      </c>
      <c r="BU16" s="5">
        <v>0.0</v>
      </c>
      <c r="BV16" s="29">
        <f t="shared" si="18"/>
        <v>1425</v>
      </c>
      <c r="BW16" s="5">
        <v>0.0</v>
      </c>
      <c r="BX16" s="2">
        <f t="shared" si="19"/>
        <v>1425</v>
      </c>
      <c r="BY16" s="2">
        <f t="shared" si="20"/>
        <v>0</v>
      </c>
      <c r="CA16" s="2">
        <f t="shared" si="21"/>
        <v>1425</v>
      </c>
      <c r="CB16" s="2">
        <f t="shared" si="22"/>
        <v>0</v>
      </c>
      <c r="CD16" s="2">
        <f t="shared" si="23"/>
        <v>1425</v>
      </c>
      <c r="CE16" s="2">
        <f t="shared" si="24"/>
        <v>0</v>
      </c>
      <c r="CF16" s="5">
        <v>0.0</v>
      </c>
      <c r="CG16" s="2">
        <f t="shared" si="25"/>
        <v>1425</v>
      </c>
      <c r="CH16" s="5">
        <v>0.0</v>
      </c>
    </row>
    <row r="17" ht="12.75" customHeight="1">
      <c r="A17" s="5" t="s">
        <v>33</v>
      </c>
      <c r="B17" s="28"/>
      <c r="C17" s="13">
        <v>35458.0</v>
      </c>
      <c r="E17" s="5">
        <v>10.0</v>
      </c>
      <c r="G17" s="2">
        <v>2050.0</v>
      </c>
      <c r="H17" s="2">
        <v>1111.1</v>
      </c>
      <c r="I17" s="2"/>
      <c r="J17" s="2">
        <v>205.0</v>
      </c>
      <c r="K17" s="2"/>
      <c r="L17" s="2">
        <f t="shared" si="1"/>
        <v>1316.1</v>
      </c>
      <c r="M17" s="2"/>
      <c r="N17" s="2">
        <v>205.0</v>
      </c>
      <c r="O17" s="2"/>
      <c r="P17" s="2">
        <f t="shared" si="2"/>
        <v>1521.1</v>
      </c>
      <c r="Q17" s="2"/>
      <c r="R17" s="2">
        <v>205.0</v>
      </c>
      <c r="S17" s="2"/>
      <c r="T17" s="2">
        <f t="shared" si="3"/>
        <v>1726.1</v>
      </c>
      <c r="U17" s="2"/>
      <c r="V17" s="2">
        <v>205.0</v>
      </c>
      <c r="W17" s="2"/>
      <c r="X17" s="2">
        <f t="shared" si="4"/>
        <v>1931.1</v>
      </c>
      <c r="Y17" s="2"/>
      <c r="Z17" s="3">
        <v>118.9</v>
      </c>
      <c r="AA17" s="3"/>
      <c r="AB17" s="3">
        <f t="shared" si="5"/>
        <v>2050</v>
      </c>
      <c r="AC17" s="2"/>
      <c r="AD17" s="2"/>
      <c r="AE17" s="2"/>
      <c r="AF17" s="2">
        <f t="shared" si="6"/>
        <v>2050</v>
      </c>
      <c r="AG17" s="2"/>
      <c r="AH17" s="2">
        <v>0.0</v>
      </c>
      <c r="AI17" s="2"/>
      <c r="AJ17" s="2">
        <f t="shared" si="7"/>
        <v>2050</v>
      </c>
      <c r="AK17" s="2"/>
      <c r="AL17" s="2">
        <v>0.0</v>
      </c>
      <c r="AM17" s="2"/>
      <c r="AN17" s="2">
        <f t="shared" si="8"/>
        <v>2050</v>
      </c>
      <c r="AO17" s="2"/>
      <c r="AP17" s="2">
        <v>0.0</v>
      </c>
      <c r="AQ17" s="2"/>
      <c r="AR17" s="2">
        <f t="shared" si="9"/>
        <v>2050</v>
      </c>
      <c r="AS17" s="2"/>
      <c r="AT17" s="2">
        <v>0.0</v>
      </c>
      <c r="AU17" s="2"/>
      <c r="AV17" s="2">
        <f t="shared" si="10"/>
        <v>2050</v>
      </c>
      <c r="AW17" s="2"/>
      <c r="AX17" s="2">
        <v>0.0</v>
      </c>
      <c r="AY17" s="2"/>
      <c r="AZ17" s="2">
        <f t="shared" si="11"/>
        <v>2050</v>
      </c>
      <c r="BA17" s="2"/>
      <c r="BB17" s="2">
        <v>0.0</v>
      </c>
      <c r="BC17" s="2"/>
      <c r="BD17" s="2">
        <f t="shared" si="12"/>
        <v>2050</v>
      </c>
      <c r="BE17" s="2"/>
      <c r="BF17" s="2">
        <v>0.0</v>
      </c>
      <c r="BG17" s="2"/>
      <c r="BH17" s="2">
        <f t="shared" si="13"/>
        <v>2050</v>
      </c>
      <c r="BI17" s="2"/>
      <c r="BJ17" s="2">
        <v>0.0</v>
      </c>
      <c r="BK17" s="2"/>
      <c r="BL17" s="2">
        <f t="shared" si="14"/>
        <v>2050</v>
      </c>
      <c r="BM17" s="2">
        <v>0.0</v>
      </c>
      <c r="BN17" s="2"/>
      <c r="BO17" s="2">
        <f t="shared" si="15"/>
        <v>2050</v>
      </c>
      <c r="BP17" s="2">
        <v>0.0</v>
      </c>
      <c r="BQ17" s="2"/>
      <c r="BR17" s="29">
        <f t="shared" si="16"/>
        <v>2050</v>
      </c>
      <c r="BS17" s="30">
        <v>0.0</v>
      </c>
      <c r="BT17" s="29">
        <f t="shared" si="17"/>
        <v>2050</v>
      </c>
      <c r="BU17" s="5">
        <v>0.0</v>
      </c>
      <c r="BV17" s="29">
        <f t="shared" si="18"/>
        <v>2050</v>
      </c>
      <c r="BW17" s="5">
        <v>0.0</v>
      </c>
      <c r="BX17" s="2">
        <f t="shared" si="19"/>
        <v>2050</v>
      </c>
      <c r="BY17" s="2">
        <f t="shared" si="20"/>
        <v>0</v>
      </c>
      <c r="CA17" s="2">
        <f t="shared" si="21"/>
        <v>2050</v>
      </c>
      <c r="CB17" s="2">
        <f t="shared" si="22"/>
        <v>0</v>
      </c>
      <c r="CD17" s="2">
        <f t="shared" si="23"/>
        <v>2050</v>
      </c>
      <c r="CE17" s="2">
        <f t="shared" si="24"/>
        <v>0</v>
      </c>
      <c r="CF17" s="5">
        <v>0.0</v>
      </c>
      <c r="CG17" s="2">
        <f t="shared" si="25"/>
        <v>2050</v>
      </c>
      <c r="CH17" s="5">
        <v>0.0</v>
      </c>
    </row>
    <row r="18" ht="12.75" customHeight="1">
      <c r="A18" s="5" t="s">
        <v>34</v>
      </c>
      <c r="B18" s="28"/>
      <c r="C18" s="13">
        <v>36585.0</v>
      </c>
      <c r="E18" s="5">
        <v>10.0</v>
      </c>
      <c r="G18" s="2">
        <v>666.0</v>
      </c>
      <c r="H18" s="2">
        <v>157.2</v>
      </c>
      <c r="I18" s="2"/>
      <c r="J18" s="2">
        <v>66.6</v>
      </c>
      <c r="K18" s="2"/>
      <c r="L18" s="2">
        <f t="shared" si="1"/>
        <v>223.8</v>
      </c>
      <c r="M18" s="2"/>
      <c r="N18" s="2">
        <v>66.0</v>
      </c>
      <c r="O18" s="2"/>
      <c r="P18" s="2">
        <f t="shared" si="2"/>
        <v>289.8</v>
      </c>
      <c r="Q18" s="2"/>
      <c r="R18" s="2">
        <v>66.0</v>
      </c>
      <c r="S18" s="2"/>
      <c r="T18" s="2">
        <f t="shared" si="3"/>
        <v>355.8</v>
      </c>
      <c r="U18" s="2"/>
      <c r="V18" s="2">
        <v>66.0</v>
      </c>
      <c r="W18" s="2"/>
      <c r="X18" s="2">
        <f t="shared" si="4"/>
        <v>421.8</v>
      </c>
      <c r="Y18" s="2"/>
      <c r="Z18" s="3">
        <v>66.0</v>
      </c>
      <c r="AA18" s="3"/>
      <c r="AB18" s="3">
        <f t="shared" si="5"/>
        <v>487.8</v>
      </c>
      <c r="AC18" s="2"/>
      <c r="AD18" s="2">
        <v>66.0</v>
      </c>
      <c r="AE18" s="2"/>
      <c r="AF18" s="2">
        <f t="shared" si="6"/>
        <v>553.8</v>
      </c>
      <c r="AG18" s="2"/>
      <c r="AH18" s="2">
        <v>66.0</v>
      </c>
      <c r="AI18" s="2"/>
      <c r="AJ18" s="2">
        <f t="shared" si="7"/>
        <v>619.8</v>
      </c>
      <c r="AK18" s="2"/>
      <c r="AL18" s="2">
        <f>+G18-AJ18</f>
        <v>46.2</v>
      </c>
      <c r="AM18" s="2"/>
      <c r="AN18" s="2">
        <f t="shared" si="8"/>
        <v>666</v>
      </c>
      <c r="AO18" s="2"/>
      <c r="AP18" s="2">
        <v>0.0</v>
      </c>
      <c r="AQ18" s="2"/>
      <c r="AR18" s="2">
        <f t="shared" si="9"/>
        <v>666</v>
      </c>
      <c r="AS18" s="2"/>
      <c r="AT18" s="2">
        <v>0.0</v>
      </c>
      <c r="AU18" s="2"/>
      <c r="AV18" s="2">
        <f t="shared" si="10"/>
        <v>666</v>
      </c>
      <c r="AW18" s="2"/>
      <c r="AX18" s="2">
        <v>0.0</v>
      </c>
      <c r="AY18" s="2"/>
      <c r="AZ18" s="2">
        <f t="shared" si="11"/>
        <v>666</v>
      </c>
      <c r="BA18" s="2"/>
      <c r="BB18" s="2">
        <v>0.0</v>
      </c>
      <c r="BC18" s="2"/>
      <c r="BD18" s="2">
        <f t="shared" si="12"/>
        <v>666</v>
      </c>
      <c r="BE18" s="2"/>
      <c r="BF18" s="2">
        <v>0.0</v>
      </c>
      <c r="BG18" s="2"/>
      <c r="BH18" s="2">
        <f t="shared" si="13"/>
        <v>666</v>
      </c>
      <c r="BI18" s="2"/>
      <c r="BJ18" s="2">
        <v>0.0</v>
      </c>
      <c r="BK18" s="2"/>
      <c r="BL18" s="2">
        <f t="shared" si="14"/>
        <v>666</v>
      </c>
      <c r="BM18" s="2">
        <v>0.0</v>
      </c>
      <c r="BN18" s="2"/>
      <c r="BO18" s="2">
        <f t="shared" si="15"/>
        <v>666</v>
      </c>
      <c r="BP18" s="2">
        <v>0.0</v>
      </c>
      <c r="BQ18" s="2"/>
      <c r="BR18" s="29">
        <f t="shared" si="16"/>
        <v>666</v>
      </c>
      <c r="BS18" s="30">
        <v>0.0</v>
      </c>
      <c r="BT18" s="29">
        <f t="shared" si="17"/>
        <v>666</v>
      </c>
      <c r="BU18" s="5">
        <v>0.0</v>
      </c>
      <c r="BV18" s="29">
        <f t="shared" si="18"/>
        <v>666</v>
      </c>
      <c r="BW18" s="5">
        <v>0.0</v>
      </c>
      <c r="BX18" s="2">
        <f t="shared" si="19"/>
        <v>666</v>
      </c>
      <c r="BY18" s="2">
        <f t="shared" si="20"/>
        <v>0</v>
      </c>
      <c r="CA18" s="2">
        <f t="shared" si="21"/>
        <v>666</v>
      </c>
      <c r="CB18" s="2">
        <f t="shared" si="22"/>
        <v>0</v>
      </c>
      <c r="CD18" s="2">
        <f t="shared" si="23"/>
        <v>666</v>
      </c>
      <c r="CE18" s="2">
        <f t="shared" si="24"/>
        <v>0</v>
      </c>
      <c r="CF18" s="5">
        <v>0.0</v>
      </c>
      <c r="CG18" s="2">
        <f t="shared" si="25"/>
        <v>666</v>
      </c>
      <c r="CH18" s="5">
        <v>0.0</v>
      </c>
    </row>
    <row r="19" ht="12.75" customHeight="1">
      <c r="A19" s="5" t="s">
        <v>35</v>
      </c>
      <c r="B19" s="28"/>
      <c r="C19" s="13">
        <v>39759.0</v>
      </c>
      <c r="E19" s="5">
        <v>15.0</v>
      </c>
      <c r="G19" s="2">
        <v>1900.0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/>
      <c r="AA19" s="3"/>
      <c r="AB19" s="3"/>
      <c r="AC19" s="2"/>
      <c r="AD19" s="2">
        <f>(G19/180)*8</f>
        <v>84.44444444</v>
      </c>
      <c r="AE19" s="2"/>
      <c r="AF19" s="2">
        <f>AD19</f>
        <v>84.44444444</v>
      </c>
      <c r="AG19" s="2"/>
      <c r="AH19" s="2">
        <v>84.44</v>
      </c>
      <c r="AI19" s="2"/>
      <c r="AJ19" s="2">
        <f t="shared" si="7"/>
        <v>168.8844444</v>
      </c>
      <c r="AK19" s="2"/>
      <c r="AL19" s="2">
        <v>84.44</v>
      </c>
      <c r="AM19" s="2"/>
      <c r="AN19" s="2">
        <f t="shared" si="8"/>
        <v>253.3244444</v>
      </c>
      <c r="AO19" s="2"/>
      <c r="AP19" s="2">
        <f>+G19/15</f>
        <v>126.6666667</v>
      </c>
      <c r="AQ19" s="2"/>
      <c r="AR19" s="2">
        <f t="shared" si="9"/>
        <v>379.9911111</v>
      </c>
      <c r="AS19" s="2"/>
      <c r="AT19" s="2">
        <f>+G19/E19</f>
        <v>126.6666667</v>
      </c>
      <c r="AU19" s="2"/>
      <c r="AV19" s="2">
        <f t="shared" si="10"/>
        <v>506.6577778</v>
      </c>
      <c r="AW19" s="2"/>
      <c r="AX19" s="2">
        <v>126.67</v>
      </c>
      <c r="AY19" s="2"/>
      <c r="AZ19" s="2">
        <f>+AV19+AX19</f>
        <v>633.3277778</v>
      </c>
      <c r="BA19" s="2"/>
      <c r="BB19" s="2">
        <v>126.67</v>
      </c>
      <c r="BC19" s="2"/>
      <c r="BD19" s="2">
        <f>+AZ19+BB19</f>
        <v>759.9977778</v>
      </c>
      <c r="BE19" s="2"/>
      <c r="BF19" s="2">
        <v>126.67</v>
      </c>
      <c r="BG19" s="2"/>
      <c r="BH19" s="2">
        <f>+BD19+BF19</f>
        <v>886.6677778</v>
      </c>
      <c r="BI19" s="2"/>
      <c r="BJ19" s="2">
        <v>126.67</v>
      </c>
      <c r="BK19" s="2"/>
      <c r="BL19" s="2">
        <f>+BH19+BJ19</f>
        <v>1013.337778</v>
      </c>
      <c r="BM19" s="2">
        <v>126.67</v>
      </c>
      <c r="BN19" s="2"/>
      <c r="BO19" s="2">
        <f>+BL19+BM19</f>
        <v>1140.007778</v>
      </c>
      <c r="BP19" s="2">
        <v>126.67</v>
      </c>
      <c r="BQ19" s="2"/>
      <c r="BR19" s="2">
        <f>+BO19+BP19</f>
        <v>1266.677778</v>
      </c>
      <c r="BS19" s="31">
        <f>+G19/15</f>
        <v>126.6666667</v>
      </c>
      <c r="BT19" s="2">
        <f>+BS19+BR19</f>
        <v>1393.344444</v>
      </c>
      <c r="BU19" s="31">
        <f>+$G19/15</f>
        <v>126.6666667</v>
      </c>
      <c r="BV19" s="2">
        <f>+BU19+BT19</f>
        <v>1520.011111</v>
      </c>
      <c r="BW19" s="31">
        <f>+$G19/15</f>
        <v>126.6666667</v>
      </c>
      <c r="BX19" s="2">
        <f t="shared" si="19"/>
        <v>1646.677778</v>
      </c>
      <c r="BY19" s="2">
        <f t="shared" si="20"/>
        <v>253.3222222</v>
      </c>
      <c r="BZ19" s="31">
        <f>+$G19/15</f>
        <v>126.6666667</v>
      </c>
      <c r="CA19" s="2">
        <f t="shared" si="21"/>
        <v>1773.344444</v>
      </c>
      <c r="CB19" s="2">
        <f t="shared" si="22"/>
        <v>126.6555556</v>
      </c>
      <c r="CC19" s="31">
        <v>126.66</v>
      </c>
      <c r="CD19" s="2">
        <f t="shared" si="23"/>
        <v>1900.004444</v>
      </c>
      <c r="CE19" s="2">
        <f t="shared" si="24"/>
        <v>-0.004444444445</v>
      </c>
      <c r="CF19" s="5">
        <v>0.0</v>
      </c>
      <c r="CG19" s="2">
        <f t="shared" si="25"/>
        <v>1900.004444</v>
      </c>
      <c r="CH19" s="5">
        <v>0.0</v>
      </c>
    </row>
    <row r="20" ht="12.75" customHeight="1">
      <c r="C20" s="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/>
      <c r="AA20" s="3"/>
      <c r="AB20" s="3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0"/>
      <c r="BY20" s="2">
        <f t="shared" si="20"/>
        <v>0</v>
      </c>
    </row>
    <row r="21" ht="12.75" customHeight="1">
      <c r="A21" s="12" t="s">
        <v>36</v>
      </c>
      <c r="C21" s="13"/>
      <c r="G21" s="26">
        <f>SUM(G14:G20)</f>
        <v>16773.89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/>
      <c r="AA21" s="3"/>
      <c r="AB21" s="3"/>
      <c r="AC21" s="2"/>
      <c r="AD21" s="2"/>
      <c r="AE21" s="2"/>
      <c r="AF21" s="2"/>
      <c r="AG21" s="2"/>
      <c r="AH21" s="2"/>
      <c r="AI21" s="2"/>
      <c r="AJ21" s="2"/>
      <c r="AK21" s="27" t="s">
        <v>29</v>
      </c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 t="s">
        <v>3</v>
      </c>
      <c r="BK21" s="2"/>
      <c r="BL21" s="2"/>
      <c r="BM21" s="2"/>
      <c r="BN21" s="2"/>
      <c r="BO21" s="2"/>
      <c r="BP21" s="2"/>
      <c r="BQ21" s="2"/>
      <c r="BR21" s="2"/>
      <c r="BS21" s="30"/>
      <c r="BY21" s="2" t="s">
        <v>3</v>
      </c>
    </row>
    <row r="22" ht="12.75" customHeight="1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  <c r="AA22" s="3"/>
      <c r="AB22" s="3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30"/>
      <c r="BY22" s="2">
        <f t="shared" ref="BY22:BY31" si="26">+G22-BX22</f>
        <v>0</v>
      </c>
    </row>
    <row r="23" ht="12.75" customHeight="1">
      <c r="A23" s="5" t="s">
        <v>37</v>
      </c>
      <c r="C23" s="13">
        <v>29795.0</v>
      </c>
      <c r="E23" s="5">
        <v>25.0</v>
      </c>
      <c r="G23" s="2">
        <v>2509.3</v>
      </c>
      <c r="H23" s="2">
        <v>2208.14</v>
      </c>
      <c r="I23" s="2"/>
      <c r="J23" s="2">
        <v>100.37</v>
      </c>
      <c r="K23" s="2"/>
      <c r="L23" s="2">
        <f t="shared" ref="L23:L27" si="27">+H23+J23</f>
        <v>2308.51</v>
      </c>
      <c r="M23" s="2"/>
      <c r="N23" s="2">
        <v>100.37</v>
      </c>
      <c r="O23" s="2"/>
      <c r="P23" s="2">
        <f t="shared" ref="P23:P27" si="28">+L23+N23</f>
        <v>2408.88</v>
      </c>
      <c r="Q23" s="2"/>
      <c r="R23" s="2">
        <v>100.42</v>
      </c>
      <c r="S23" s="2"/>
      <c r="T23" s="2">
        <f t="shared" ref="T23:T27" si="29">+P23+R23</f>
        <v>2509.3</v>
      </c>
      <c r="U23" s="2"/>
      <c r="V23" s="2"/>
      <c r="W23" s="2"/>
      <c r="X23" s="2">
        <f t="shared" ref="X23:X29" si="30">+T23+V23</f>
        <v>2509.3</v>
      </c>
      <c r="Y23" s="2"/>
      <c r="Z23" s="3"/>
      <c r="AA23" s="3"/>
      <c r="AB23" s="3">
        <f t="shared" ref="AB23:AB29" si="31">X23+Z23</f>
        <v>2509.3</v>
      </c>
      <c r="AC23" s="2"/>
      <c r="AD23" s="2"/>
      <c r="AE23" s="2"/>
      <c r="AF23" s="2">
        <f t="shared" ref="AF23:AF29" si="32">AB23+AD23</f>
        <v>2509.3</v>
      </c>
      <c r="AG23" s="2"/>
      <c r="AH23" s="2">
        <v>0.0</v>
      </c>
      <c r="AI23" s="2"/>
      <c r="AJ23" s="2">
        <f t="shared" ref="AJ23:AJ29" si="33">SUM(AF23:AH23)</f>
        <v>2509.3</v>
      </c>
      <c r="AK23" s="2"/>
      <c r="AL23" s="2">
        <v>0.0</v>
      </c>
      <c r="AM23" s="2"/>
      <c r="AN23" s="2">
        <f t="shared" ref="AN23:AN29" si="34">SUM(AJ23:AL23)</f>
        <v>2509.3</v>
      </c>
      <c r="AO23" s="2"/>
      <c r="AP23" s="2">
        <v>0.0</v>
      </c>
      <c r="AQ23" s="2"/>
      <c r="AR23" s="2">
        <f t="shared" ref="AR23:AR29" si="35">+AN23+AP23</f>
        <v>2509.3</v>
      </c>
      <c r="AS23" s="2"/>
      <c r="AT23" s="2"/>
      <c r="AU23" s="2"/>
      <c r="AV23" s="2">
        <f t="shared" ref="AV23:AV29" si="36">+AR23+AT23</f>
        <v>2509.3</v>
      </c>
      <c r="AW23" s="2"/>
      <c r="AX23" s="2"/>
      <c r="AY23" s="2"/>
      <c r="AZ23" s="2">
        <f t="shared" ref="AZ23:AZ29" si="37">+AV23+AX23</f>
        <v>2509.3</v>
      </c>
      <c r="BA23" s="2"/>
      <c r="BB23" s="2"/>
      <c r="BC23" s="2"/>
      <c r="BD23" s="2">
        <f t="shared" ref="BD23:BD29" si="38">+AZ23+BB23</f>
        <v>2509.3</v>
      </c>
      <c r="BE23" s="2"/>
      <c r="BF23" s="2"/>
      <c r="BG23" s="2"/>
      <c r="BH23" s="2">
        <f t="shared" ref="BH23:BH29" si="39">+BD23+BF23</f>
        <v>2509.3</v>
      </c>
      <c r="BI23" s="2"/>
      <c r="BJ23" s="2"/>
      <c r="BK23" s="2"/>
      <c r="BL23" s="2">
        <f t="shared" ref="BL23:BL29" si="40">+BH23+BJ23</f>
        <v>2509.3</v>
      </c>
      <c r="BM23" s="2"/>
      <c r="BN23" s="2"/>
      <c r="BO23" s="2">
        <f t="shared" ref="BO23:BO29" si="41">+BL23+BM23</f>
        <v>2509.3</v>
      </c>
      <c r="BP23" s="2"/>
      <c r="BQ23" s="2"/>
      <c r="BR23" s="29">
        <f t="shared" ref="BR23:BR30" si="42">+BO23+BP23</f>
        <v>2509.3</v>
      </c>
      <c r="BS23" s="30">
        <f t="shared" ref="BS23:BS26" si="43">+G23-BR23</f>
        <v>0</v>
      </c>
      <c r="BT23" s="29">
        <f t="shared" ref="BT23:BT31" si="44">SUM(BR23:BS23)</f>
        <v>2509.3</v>
      </c>
      <c r="BU23" s="5">
        <v>0.0</v>
      </c>
      <c r="BV23" s="29">
        <f t="shared" ref="BV23:BV30" si="45">SUM(BT23:BU23)</f>
        <v>2509.3</v>
      </c>
      <c r="BW23" s="5">
        <v>0.0</v>
      </c>
      <c r="BX23" s="2">
        <f t="shared" ref="BX23:BX34" si="46">+BV23+BW23</f>
        <v>2509.3</v>
      </c>
      <c r="BY23" s="2">
        <f t="shared" si="26"/>
        <v>0</v>
      </c>
      <c r="BZ23" s="5">
        <v>0.0</v>
      </c>
      <c r="CA23" s="2">
        <f t="shared" ref="CA23:CA34" si="47">+BX23+BZ23</f>
        <v>2509.3</v>
      </c>
      <c r="CB23" s="2">
        <f t="shared" ref="CB23:CB34" si="48">+$G23-CA23</f>
        <v>0</v>
      </c>
      <c r="CC23" s="5">
        <v>0.0</v>
      </c>
      <c r="CD23" s="2">
        <f t="shared" ref="CD23:CD34" si="49">+CA23+CC23</f>
        <v>2509.3</v>
      </c>
      <c r="CE23" s="2">
        <f t="shared" ref="CE23:CE34" si="50">+$G23-CD23</f>
        <v>0</v>
      </c>
      <c r="CF23" s="5">
        <v>0.0</v>
      </c>
      <c r="CG23" s="2">
        <f t="shared" ref="CG23:CG34" si="51">+CD23+CF23</f>
        <v>2509.3</v>
      </c>
      <c r="CH23" s="5">
        <v>0.0</v>
      </c>
    </row>
    <row r="24" ht="12.75" customHeight="1">
      <c r="A24" s="5" t="s">
        <v>37</v>
      </c>
      <c r="C24" s="13">
        <v>26845.0</v>
      </c>
      <c r="E24" s="5">
        <v>25.0</v>
      </c>
      <c r="G24" s="2">
        <f>18029.93+1324</f>
        <v>19353.93</v>
      </c>
      <c r="H24" s="2">
        <v>18029.93</v>
      </c>
      <c r="I24" s="2"/>
      <c r="J24" s="2">
        <v>0.0</v>
      </c>
      <c r="K24" s="2"/>
      <c r="L24" s="2">
        <f t="shared" si="27"/>
        <v>18029.93</v>
      </c>
      <c r="M24" s="2"/>
      <c r="N24" s="2"/>
      <c r="O24" s="2"/>
      <c r="P24" s="2">
        <f t="shared" si="28"/>
        <v>18029.93</v>
      </c>
      <c r="Q24" s="2"/>
      <c r="R24" s="2"/>
      <c r="S24" s="2"/>
      <c r="T24" s="2">
        <f t="shared" si="29"/>
        <v>18029.93</v>
      </c>
      <c r="U24" s="2"/>
      <c r="V24" s="2"/>
      <c r="W24" s="2"/>
      <c r="X24" s="2">
        <f t="shared" si="30"/>
        <v>18029.93</v>
      </c>
      <c r="Y24" s="2"/>
      <c r="Z24" s="3"/>
      <c r="AA24" s="3"/>
      <c r="AB24" s="3">
        <f t="shared" si="31"/>
        <v>18029.93</v>
      </c>
      <c r="AC24" s="2"/>
      <c r="AD24" s="2"/>
      <c r="AE24" s="2"/>
      <c r="AF24" s="2">
        <f t="shared" si="32"/>
        <v>18029.93</v>
      </c>
      <c r="AG24" s="2"/>
      <c r="AH24" s="2">
        <v>0.0</v>
      </c>
      <c r="AI24" s="2"/>
      <c r="AJ24" s="2">
        <f t="shared" si="33"/>
        <v>18029.93</v>
      </c>
      <c r="AK24" s="2"/>
      <c r="AL24" s="2">
        <v>0.0</v>
      </c>
      <c r="AM24" s="2"/>
      <c r="AN24" s="2">
        <f t="shared" si="34"/>
        <v>18029.93</v>
      </c>
      <c r="AO24" s="2"/>
      <c r="AP24" s="2">
        <v>0.0</v>
      </c>
      <c r="AQ24" s="2"/>
      <c r="AR24" s="2">
        <f t="shared" si="35"/>
        <v>18029.93</v>
      </c>
      <c r="AS24" s="2"/>
      <c r="AT24" s="2"/>
      <c r="AU24" s="2"/>
      <c r="AV24" s="2">
        <f t="shared" si="36"/>
        <v>18029.93</v>
      </c>
      <c r="AW24" s="2"/>
      <c r="AX24" s="2"/>
      <c r="AY24" s="2"/>
      <c r="AZ24" s="2">
        <f t="shared" si="37"/>
        <v>18029.93</v>
      </c>
      <c r="BA24" s="2"/>
      <c r="BB24" s="2"/>
      <c r="BC24" s="2"/>
      <c r="BD24" s="2">
        <f t="shared" si="38"/>
        <v>18029.93</v>
      </c>
      <c r="BE24" s="2"/>
      <c r="BF24" s="2"/>
      <c r="BG24" s="2"/>
      <c r="BH24" s="2">
        <f t="shared" si="39"/>
        <v>18029.93</v>
      </c>
      <c r="BI24" s="2"/>
      <c r="BJ24" s="2"/>
      <c r="BK24" s="2"/>
      <c r="BL24" s="2">
        <f t="shared" si="40"/>
        <v>18029.93</v>
      </c>
      <c r="BM24" s="2"/>
      <c r="BN24" s="2"/>
      <c r="BO24" s="2">
        <f t="shared" si="41"/>
        <v>18029.93</v>
      </c>
      <c r="BP24" s="2"/>
      <c r="BQ24" s="2"/>
      <c r="BR24" s="29">
        <f t="shared" si="42"/>
        <v>18029.93</v>
      </c>
      <c r="BS24" s="30">
        <f t="shared" si="43"/>
        <v>1324</v>
      </c>
      <c r="BT24" s="29">
        <f t="shared" si="44"/>
        <v>19353.93</v>
      </c>
      <c r="BU24" s="5">
        <v>0.0</v>
      </c>
      <c r="BV24" s="29">
        <f t="shared" si="45"/>
        <v>19353.93</v>
      </c>
      <c r="BW24" s="5">
        <v>0.0</v>
      </c>
      <c r="BX24" s="2">
        <f t="shared" si="46"/>
        <v>19353.93</v>
      </c>
      <c r="BY24" s="2">
        <f t="shared" si="26"/>
        <v>0</v>
      </c>
      <c r="BZ24" s="5">
        <v>0.0</v>
      </c>
      <c r="CA24" s="2">
        <f t="shared" si="47"/>
        <v>19353.93</v>
      </c>
      <c r="CB24" s="2">
        <f t="shared" si="48"/>
        <v>0</v>
      </c>
      <c r="CC24" s="5">
        <v>0.0</v>
      </c>
      <c r="CD24" s="2">
        <f t="shared" si="49"/>
        <v>19353.93</v>
      </c>
      <c r="CE24" s="2">
        <f t="shared" si="50"/>
        <v>0</v>
      </c>
      <c r="CF24" s="5">
        <v>0.0</v>
      </c>
      <c r="CG24" s="2">
        <f t="shared" si="51"/>
        <v>19353.93</v>
      </c>
      <c r="CH24" s="5">
        <v>0.0</v>
      </c>
    </row>
    <row r="25" ht="12.75" customHeight="1">
      <c r="A25" s="5" t="s">
        <v>38</v>
      </c>
      <c r="C25" s="13">
        <v>32660.0</v>
      </c>
      <c r="E25" s="5">
        <v>25.0</v>
      </c>
      <c r="G25" s="2">
        <v>2800.0</v>
      </c>
      <c r="H25" s="2">
        <v>1465.33</v>
      </c>
      <c r="I25" s="2"/>
      <c r="J25" s="2">
        <v>112.0</v>
      </c>
      <c r="K25" s="2"/>
      <c r="L25" s="2">
        <f t="shared" si="27"/>
        <v>1577.33</v>
      </c>
      <c r="M25" s="2"/>
      <c r="N25" s="2">
        <v>112.0</v>
      </c>
      <c r="O25" s="2"/>
      <c r="P25" s="2">
        <f t="shared" si="28"/>
        <v>1689.33</v>
      </c>
      <c r="Q25" s="2"/>
      <c r="R25" s="2">
        <v>112.0</v>
      </c>
      <c r="S25" s="2"/>
      <c r="T25" s="2">
        <f t="shared" si="29"/>
        <v>1801.33</v>
      </c>
      <c r="U25" s="2"/>
      <c r="V25" s="2">
        <v>112.0</v>
      </c>
      <c r="W25" s="2"/>
      <c r="X25" s="2">
        <f t="shared" si="30"/>
        <v>1913.33</v>
      </c>
      <c r="Y25" s="2"/>
      <c r="Z25" s="3">
        <v>112.0</v>
      </c>
      <c r="AA25" s="3"/>
      <c r="AB25" s="3">
        <f t="shared" si="31"/>
        <v>2025.33</v>
      </c>
      <c r="AC25" s="2"/>
      <c r="AD25" s="2">
        <v>112.0</v>
      </c>
      <c r="AE25" s="2"/>
      <c r="AF25" s="2">
        <f t="shared" si="32"/>
        <v>2137.33</v>
      </c>
      <c r="AG25" s="2"/>
      <c r="AH25" s="2">
        <v>112.0</v>
      </c>
      <c r="AI25" s="2"/>
      <c r="AJ25" s="2">
        <f t="shared" si="33"/>
        <v>2249.33</v>
      </c>
      <c r="AK25" s="2"/>
      <c r="AL25" s="2">
        <v>112.0</v>
      </c>
      <c r="AM25" s="2"/>
      <c r="AN25" s="2">
        <f t="shared" si="34"/>
        <v>2361.33</v>
      </c>
      <c r="AO25" s="2"/>
      <c r="AP25" s="2">
        <v>112.0</v>
      </c>
      <c r="AQ25" s="2"/>
      <c r="AR25" s="2">
        <f t="shared" si="35"/>
        <v>2473.33</v>
      </c>
      <c r="AS25" s="2"/>
      <c r="AT25" s="2">
        <v>112.0</v>
      </c>
      <c r="AU25" s="2"/>
      <c r="AV25" s="2">
        <f t="shared" si="36"/>
        <v>2585.33</v>
      </c>
      <c r="AW25" s="2"/>
      <c r="AX25" s="2">
        <v>112.0</v>
      </c>
      <c r="AY25" s="2"/>
      <c r="AZ25" s="2">
        <f t="shared" si="37"/>
        <v>2697.33</v>
      </c>
      <c r="BA25" s="2"/>
      <c r="BB25" s="2">
        <f>112-9.33</f>
        <v>102.67</v>
      </c>
      <c r="BC25" s="2"/>
      <c r="BD25" s="2">
        <f t="shared" si="38"/>
        <v>2800</v>
      </c>
      <c r="BE25" s="2"/>
      <c r="BF25" s="2"/>
      <c r="BG25" s="2"/>
      <c r="BH25" s="2">
        <f t="shared" si="39"/>
        <v>2800</v>
      </c>
      <c r="BI25" s="2"/>
      <c r="BJ25" s="2"/>
      <c r="BK25" s="2"/>
      <c r="BL25" s="2">
        <f t="shared" si="40"/>
        <v>2800</v>
      </c>
      <c r="BM25" s="2"/>
      <c r="BN25" s="2"/>
      <c r="BO25" s="2">
        <f t="shared" si="41"/>
        <v>2800</v>
      </c>
      <c r="BP25" s="2"/>
      <c r="BQ25" s="2"/>
      <c r="BR25" s="29">
        <f t="shared" si="42"/>
        <v>2800</v>
      </c>
      <c r="BS25" s="30">
        <f t="shared" si="43"/>
        <v>0</v>
      </c>
      <c r="BT25" s="29">
        <f t="shared" si="44"/>
        <v>2800</v>
      </c>
      <c r="BU25" s="5">
        <v>0.0</v>
      </c>
      <c r="BV25" s="29">
        <f t="shared" si="45"/>
        <v>2800</v>
      </c>
      <c r="BW25" s="5">
        <v>0.0</v>
      </c>
      <c r="BX25" s="2">
        <f t="shared" si="46"/>
        <v>2800</v>
      </c>
      <c r="BY25" s="2">
        <f t="shared" si="26"/>
        <v>0</v>
      </c>
      <c r="BZ25" s="5">
        <v>0.0</v>
      </c>
      <c r="CA25" s="2">
        <f t="shared" si="47"/>
        <v>2800</v>
      </c>
      <c r="CB25" s="2">
        <f t="shared" si="48"/>
        <v>0</v>
      </c>
      <c r="CC25" s="5">
        <v>0.0</v>
      </c>
      <c r="CD25" s="2">
        <f t="shared" si="49"/>
        <v>2800</v>
      </c>
      <c r="CE25" s="2">
        <f t="shared" si="50"/>
        <v>0</v>
      </c>
      <c r="CF25" s="5">
        <v>0.0</v>
      </c>
      <c r="CG25" s="2">
        <f t="shared" si="51"/>
        <v>2800</v>
      </c>
      <c r="CH25" s="5">
        <v>0.0</v>
      </c>
    </row>
    <row r="26" ht="12.75" customHeight="1">
      <c r="A26" s="5" t="s">
        <v>39</v>
      </c>
      <c r="C26" s="13">
        <v>33016.0</v>
      </c>
      <c r="E26" s="5">
        <v>25.0</v>
      </c>
      <c r="G26" s="2">
        <v>750.0</v>
      </c>
      <c r="H26" s="2">
        <v>362.5</v>
      </c>
      <c r="I26" s="2"/>
      <c r="J26" s="2">
        <v>30.0</v>
      </c>
      <c r="K26" s="2"/>
      <c r="L26" s="2">
        <f t="shared" si="27"/>
        <v>392.5</v>
      </c>
      <c r="M26" s="2"/>
      <c r="N26" s="2">
        <v>30.0</v>
      </c>
      <c r="O26" s="2"/>
      <c r="P26" s="2">
        <f t="shared" si="28"/>
        <v>422.5</v>
      </c>
      <c r="Q26" s="2"/>
      <c r="R26" s="2">
        <v>30.0</v>
      </c>
      <c r="S26" s="2"/>
      <c r="T26" s="2">
        <f t="shared" si="29"/>
        <v>452.5</v>
      </c>
      <c r="U26" s="2"/>
      <c r="V26" s="2">
        <v>30.0</v>
      </c>
      <c r="W26" s="2"/>
      <c r="X26" s="2">
        <f t="shared" si="30"/>
        <v>482.5</v>
      </c>
      <c r="Y26" s="2"/>
      <c r="Z26" s="3">
        <v>30.0</v>
      </c>
      <c r="AA26" s="3"/>
      <c r="AB26" s="3">
        <f t="shared" si="31"/>
        <v>512.5</v>
      </c>
      <c r="AC26" s="2"/>
      <c r="AD26" s="2">
        <v>30.0</v>
      </c>
      <c r="AE26" s="2"/>
      <c r="AF26" s="2">
        <f t="shared" si="32"/>
        <v>542.5</v>
      </c>
      <c r="AG26" s="2"/>
      <c r="AH26" s="2">
        <v>30.0</v>
      </c>
      <c r="AI26" s="2"/>
      <c r="AJ26" s="2">
        <f t="shared" si="33"/>
        <v>572.5</v>
      </c>
      <c r="AK26" s="2"/>
      <c r="AL26" s="2">
        <v>30.0</v>
      </c>
      <c r="AM26" s="2"/>
      <c r="AN26" s="2">
        <f t="shared" si="34"/>
        <v>602.5</v>
      </c>
      <c r="AO26" s="2"/>
      <c r="AP26" s="2">
        <v>30.0</v>
      </c>
      <c r="AQ26" s="2"/>
      <c r="AR26" s="2">
        <f t="shared" si="35"/>
        <v>632.5</v>
      </c>
      <c r="AS26" s="2"/>
      <c r="AT26" s="2">
        <v>30.0</v>
      </c>
      <c r="AU26" s="2"/>
      <c r="AV26" s="2">
        <f t="shared" si="36"/>
        <v>662.5</v>
      </c>
      <c r="AW26" s="2"/>
      <c r="AX26" s="2">
        <v>30.0</v>
      </c>
      <c r="AY26" s="2"/>
      <c r="AZ26" s="2">
        <f t="shared" si="37"/>
        <v>692.5</v>
      </c>
      <c r="BA26" s="2"/>
      <c r="BB26" s="2">
        <v>30.0</v>
      </c>
      <c r="BC26" s="2"/>
      <c r="BD26" s="2">
        <f t="shared" si="38"/>
        <v>722.5</v>
      </c>
      <c r="BE26" s="2"/>
      <c r="BF26" s="2">
        <v>27.5</v>
      </c>
      <c r="BG26" s="2"/>
      <c r="BH26" s="2">
        <f t="shared" si="39"/>
        <v>750</v>
      </c>
      <c r="BI26" s="2"/>
      <c r="BJ26" s="2"/>
      <c r="BK26" s="2"/>
      <c r="BL26" s="2">
        <f t="shared" si="40"/>
        <v>750</v>
      </c>
      <c r="BM26" s="2"/>
      <c r="BN26" s="2"/>
      <c r="BO26" s="2">
        <f t="shared" si="41"/>
        <v>750</v>
      </c>
      <c r="BP26" s="2"/>
      <c r="BQ26" s="2"/>
      <c r="BR26" s="29">
        <f t="shared" si="42"/>
        <v>750</v>
      </c>
      <c r="BS26" s="30">
        <f t="shared" si="43"/>
        <v>0</v>
      </c>
      <c r="BT26" s="29">
        <f t="shared" si="44"/>
        <v>750</v>
      </c>
      <c r="BU26" s="5">
        <v>0.0</v>
      </c>
      <c r="BV26" s="29">
        <f t="shared" si="45"/>
        <v>750</v>
      </c>
      <c r="BW26" s="5">
        <v>0.0</v>
      </c>
      <c r="BX26" s="2">
        <f t="shared" si="46"/>
        <v>750</v>
      </c>
      <c r="BY26" s="2">
        <f t="shared" si="26"/>
        <v>0</v>
      </c>
      <c r="BZ26" s="5">
        <v>0.0</v>
      </c>
      <c r="CA26" s="2">
        <f t="shared" si="47"/>
        <v>750</v>
      </c>
      <c r="CB26" s="2">
        <f t="shared" si="48"/>
        <v>0</v>
      </c>
      <c r="CC26" s="5">
        <v>0.0</v>
      </c>
      <c r="CD26" s="2">
        <f t="shared" si="49"/>
        <v>750</v>
      </c>
      <c r="CE26" s="2">
        <f t="shared" si="50"/>
        <v>0</v>
      </c>
      <c r="CF26" s="5">
        <v>0.0</v>
      </c>
      <c r="CG26" s="2">
        <f t="shared" si="51"/>
        <v>750</v>
      </c>
      <c r="CH26" s="5">
        <v>0.0</v>
      </c>
    </row>
    <row r="27" ht="12.75" customHeight="1">
      <c r="A27" s="5" t="s">
        <v>40</v>
      </c>
      <c r="C27" s="13">
        <v>37614.0</v>
      </c>
      <c r="E27" s="5">
        <v>25.0</v>
      </c>
      <c r="G27" s="2">
        <v>2590.63</v>
      </c>
      <c r="H27" s="2">
        <v>0.0</v>
      </c>
      <c r="I27" s="2"/>
      <c r="J27" s="2">
        <f>+G27/300*6</f>
        <v>51.8126</v>
      </c>
      <c r="K27" s="2"/>
      <c r="L27" s="2">
        <f t="shared" si="27"/>
        <v>51.8126</v>
      </c>
      <c r="M27" s="2"/>
      <c r="N27" s="2">
        <v>51.81</v>
      </c>
      <c r="O27" s="2"/>
      <c r="P27" s="2">
        <f t="shared" si="28"/>
        <v>103.6226</v>
      </c>
      <c r="Q27" s="2"/>
      <c r="R27" s="2">
        <v>103.63</v>
      </c>
      <c r="S27" s="2"/>
      <c r="T27" s="2">
        <f t="shared" si="29"/>
        <v>207.2526</v>
      </c>
      <c r="U27" s="2"/>
      <c r="V27" s="2">
        <v>103.63</v>
      </c>
      <c r="W27" s="2"/>
      <c r="X27" s="2">
        <f t="shared" si="30"/>
        <v>310.8826</v>
      </c>
      <c r="Y27" s="2"/>
      <c r="Z27" s="3">
        <v>103.63</v>
      </c>
      <c r="AA27" s="3"/>
      <c r="AB27" s="3">
        <f t="shared" si="31"/>
        <v>414.5126</v>
      </c>
      <c r="AC27" s="2"/>
      <c r="AD27" s="2">
        <v>103.63</v>
      </c>
      <c r="AE27" s="2"/>
      <c r="AF27" s="2">
        <f t="shared" si="32"/>
        <v>518.1426</v>
      </c>
      <c r="AG27" s="2"/>
      <c r="AH27" s="2">
        <v>103.63</v>
      </c>
      <c r="AI27" s="2"/>
      <c r="AJ27" s="2">
        <f t="shared" si="33"/>
        <v>621.7726</v>
      </c>
      <c r="AK27" s="2"/>
      <c r="AL27" s="2">
        <v>103.63</v>
      </c>
      <c r="AM27" s="2"/>
      <c r="AN27" s="2">
        <f t="shared" si="34"/>
        <v>725.4026</v>
      </c>
      <c r="AO27" s="2"/>
      <c r="AP27" s="2">
        <v>103.63</v>
      </c>
      <c r="AQ27" s="2"/>
      <c r="AR27" s="2">
        <f t="shared" si="35"/>
        <v>829.0326</v>
      </c>
      <c r="AS27" s="2"/>
      <c r="AT27" s="2">
        <v>103.63</v>
      </c>
      <c r="AU27" s="2"/>
      <c r="AV27" s="2">
        <f t="shared" si="36"/>
        <v>932.6626</v>
      </c>
      <c r="AW27" s="2"/>
      <c r="AX27" s="2">
        <v>103.63</v>
      </c>
      <c r="AY27" s="2"/>
      <c r="AZ27" s="2">
        <f t="shared" si="37"/>
        <v>1036.2926</v>
      </c>
      <c r="BA27" s="2"/>
      <c r="BB27" s="2">
        <v>103.63</v>
      </c>
      <c r="BC27" s="2"/>
      <c r="BD27" s="2">
        <f t="shared" si="38"/>
        <v>1139.9226</v>
      </c>
      <c r="BE27" s="2"/>
      <c r="BF27" s="2">
        <v>103.63</v>
      </c>
      <c r="BG27" s="2"/>
      <c r="BH27" s="2">
        <f t="shared" si="39"/>
        <v>1243.5526</v>
      </c>
      <c r="BI27" s="2"/>
      <c r="BJ27" s="2">
        <v>103.63</v>
      </c>
      <c r="BK27" s="2"/>
      <c r="BL27" s="2">
        <f t="shared" si="40"/>
        <v>1347.1826</v>
      </c>
      <c r="BM27" s="2">
        <v>103.63</v>
      </c>
      <c r="BN27" s="2"/>
      <c r="BO27" s="2">
        <f t="shared" si="41"/>
        <v>1450.8126</v>
      </c>
      <c r="BP27" s="2">
        <v>103.63</v>
      </c>
      <c r="BQ27" s="2"/>
      <c r="BR27" s="2">
        <f t="shared" si="42"/>
        <v>1554.4426</v>
      </c>
      <c r="BS27" s="31">
        <f t="shared" ref="BS27:BS30" si="52">+G27/25</f>
        <v>103.6252</v>
      </c>
      <c r="BT27" s="2">
        <f t="shared" si="44"/>
        <v>1658.0678</v>
      </c>
      <c r="BU27" s="31">
        <f t="shared" ref="BU27:BU30" si="53">+$G27/25</f>
        <v>103.6252</v>
      </c>
      <c r="BV27" s="2">
        <f t="shared" si="45"/>
        <v>1761.693</v>
      </c>
      <c r="BW27" s="31">
        <f t="shared" ref="BW27:BW30" si="54">+$G27/25</f>
        <v>103.6252</v>
      </c>
      <c r="BX27" s="2">
        <f t="shared" si="46"/>
        <v>1865.3182</v>
      </c>
      <c r="BY27" s="2">
        <f t="shared" si="26"/>
        <v>725.3118</v>
      </c>
      <c r="BZ27" s="31">
        <f t="shared" ref="BZ27:BZ30" si="55">+$G27/25</f>
        <v>103.6252</v>
      </c>
      <c r="CA27" s="2">
        <f t="shared" si="47"/>
        <v>1968.9434</v>
      </c>
      <c r="CB27" s="2">
        <f t="shared" si="48"/>
        <v>621.6866</v>
      </c>
      <c r="CC27" s="31">
        <f t="shared" ref="CC27:CC30" si="56">+$G27/25</f>
        <v>103.6252</v>
      </c>
      <c r="CD27" s="2">
        <f t="shared" si="49"/>
        <v>2072.5686</v>
      </c>
      <c r="CE27" s="2">
        <f t="shared" si="50"/>
        <v>518.0614</v>
      </c>
      <c r="CF27" s="31">
        <f t="shared" ref="CF27:CF30" si="57">+$G27/25</f>
        <v>103.6252</v>
      </c>
      <c r="CG27" s="2">
        <f t="shared" si="51"/>
        <v>2176.1938</v>
      </c>
      <c r="CH27" s="2">
        <f t="shared" ref="CH27:CH34" si="58">+$G27-CG27</f>
        <v>414.4362</v>
      </c>
    </row>
    <row r="28" ht="12.75" customHeight="1">
      <c r="A28" s="5" t="s">
        <v>41</v>
      </c>
      <c r="C28" s="13">
        <v>38884.0</v>
      </c>
      <c r="E28" s="5">
        <v>25.0</v>
      </c>
      <c r="G28" s="2">
        <v>8937.44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>
        <f t="shared" si="30"/>
        <v>0</v>
      </c>
      <c r="Y28" s="2"/>
      <c r="Z28" s="3"/>
      <c r="AA28" s="3"/>
      <c r="AB28" s="3">
        <f t="shared" si="31"/>
        <v>0</v>
      </c>
      <c r="AC28" s="2"/>
      <c r="AD28" s="2">
        <f>G28/E28</f>
        <v>357.4976</v>
      </c>
      <c r="AE28" s="2"/>
      <c r="AF28" s="2">
        <f t="shared" si="32"/>
        <v>357.4976</v>
      </c>
      <c r="AG28" s="2"/>
      <c r="AH28" s="2">
        <v>357.5</v>
      </c>
      <c r="AI28" s="2"/>
      <c r="AJ28" s="2">
        <f t="shared" si="33"/>
        <v>714.9976</v>
      </c>
      <c r="AK28" s="2"/>
      <c r="AL28" s="2">
        <v>357.5</v>
      </c>
      <c r="AM28" s="2"/>
      <c r="AN28" s="2">
        <f t="shared" si="34"/>
        <v>1072.4976</v>
      </c>
      <c r="AO28" s="2"/>
      <c r="AP28" s="2">
        <v>357.5</v>
      </c>
      <c r="AQ28" s="2"/>
      <c r="AR28" s="2">
        <f t="shared" si="35"/>
        <v>1429.9976</v>
      </c>
      <c r="AS28" s="2"/>
      <c r="AT28" s="2">
        <v>357.5</v>
      </c>
      <c r="AU28" s="2"/>
      <c r="AV28" s="2">
        <f t="shared" si="36"/>
        <v>1787.4976</v>
      </c>
      <c r="AW28" s="2"/>
      <c r="AX28" s="2">
        <v>357.5</v>
      </c>
      <c r="AY28" s="2"/>
      <c r="AZ28" s="2">
        <f t="shared" si="37"/>
        <v>2144.9976</v>
      </c>
      <c r="BA28" s="2"/>
      <c r="BB28" s="2">
        <v>357.5</v>
      </c>
      <c r="BC28" s="2"/>
      <c r="BD28" s="2">
        <f t="shared" si="38"/>
        <v>2502.4976</v>
      </c>
      <c r="BE28" s="2"/>
      <c r="BF28" s="2">
        <v>357.5</v>
      </c>
      <c r="BG28" s="2"/>
      <c r="BH28" s="2">
        <f t="shared" si="39"/>
        <v>2859.9976</v>
      </c>
      <c r="BI28" s="2"/>
      <c r="BJ28" s="2">
        <v>357.5</v>
      </c>
      <c r="BK28" s="2"/>
      <c r="BL28" s="2">
        <f t="shared" si="40"/>
        <v>3217.4976</v>
      </c>
      <c r="BM28" s="2">
        <v>357.5</v>
      </c>
      <c r="BN28" s="2"/>
      <c r="BO28" s="2">
        <f t="shared" si="41"/>
        <v>3574.9976</v>
      </c>
      <c r="BP28" s="2">
        <v>357.5</v>
      </c>
      <c r="BQ28" s="2"/>
      <c r="BR28" s="2">
        <f t="shared" si="42"/>
        <v>3932.4976</v>
      </c>
      <c r="BS28" s="31">
        <f t="shared" si="52"/>
        <v>357.4976</v>
      </c>
      <c r="BT28" s="2">
        <f t="shared" si="44"/>
        <v>4289.9952</v>
      </c>
      <c r="BU28" s="31">
        <f t="shared" si="53"/>
        <v>357.4976</v>
      </c>
      <c r="BV28" s="2">
        <f t="shared" si="45"/>
        <v>4647.4928</v>
      </c>
      <c r="BW28" s="31">
        <f t="shared" si="54"/>
        <v>357.4976</v>
      </c>
      <c r="BX28" s="2">
        <f t="shared" si="46"/>
        <v>5004.9904</v>
      </c>
      <c r="BY28" s="2">
        <f t="shared" si="26"/>
        <v>3932.4496</v>
      </c>
      <c r="BZ28" s="31">
        <f t="shared" si="55"/>
        <v>357.4976</v>
      </c>
      <c r="CA28" s="2">
        <f t="shared" si="47"/>
        <v>5362.488</v>
      </c>
      <c r="CB28" s="2">
        <f t="shared" si="48"/>
        <v>3574.952</v>
      </c>
      <c r="CC28" s="31">
        <f t="shared" si="56"/>
        <v>357.4976</v>
      </c>
      <c r="CD28" s="2">
        <f t="shared" si="49"/>
        <v>5719.9856</v>
      </c>
      <c r="CE28" s="2">
        <f t="shared" si="50"/>
        <v>3217.4544</v>
      </c>
      <c r="CF28" s="31">
        <f t="shared" si="57"/>
        <v>357.4976</v>
      </c>
      <c r="CG28" s="2">
        <f t="shared" si="51"/>
        <v>6077.4832</v>
      </c>
      <c r="CH28" s="2">
        <f t="shared" si="58"/>
        <v>2859.9568</v>
      </c>
    </row>
    <row r="29" ht="12.75" customHeight="1">
      <c r="A29" s="5" t="s">
        <v>42</v>
      </c>
      <c r="C29" s="13">
        <v>38813.0</v>
      </c>
      <c r="E29" s="5">
        <v>25.0</v>
      </c>
      <c r="G29" s="2">
        <v>7245.34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>
        <f>+(G29/300)*3</f>
        <v>72.4534</v>
      </c>
      <c r="W29" s="2"/>
      <c r="X29" s="2">
        <f t="shared" si="30"/>
        <v>72.4534</v>
      </c>
      <c r="Y29" s="2"/>
      <c r="Z29" s="3">
        <v>289.81</v>
      </c>
      <c r="AA29" s="3"/>
      <c r="AB29" s="3">
        <f t="shared" si="31"/>
        <v>362.2634</v>
      </c>
      <c r="AC29" s="2"/>
      <c r="AD29" s="2">
        <v>289.81</v>
      </c>
      <c r="AE29" s="2"/>
      <c r="AF29" s="2">
        <f t="shared" si="32"/>
        <v>652.0734</v>
      </c>
      <c r="AG29" s="2"/>
      <c r="AH29" s="2">
        <v>289.81</v>
      </c>
      <c r="AI29" s="2"/>
      <c r="AJ29" s="2">
        <f t="shared" si="33"/>
        <v>941.8834</v>
      </c>
      <c r="AK29" s="2"/>
      <c r="AL29" s="2">
        <v>289.81</v>
      </c>
      <c r="AM29" s="2"/>
      <c r="AN29" s="2">
        <f t="shared" si="34"/>
        <v>1231.6934</v>
      </c>
      <c r="AO29" s="2"/>
      <c r="AP29" s="2">
        <v>289.81</v>
      </c>
      <c r="AQ29" s="2"/>
      <c r="AR29" s="2">
        <f t="shared" si="35"/>
        <v>1521.5034</v>
      </c>
      <c r="AS29" s="2"/>
      <c r="AT29" s="2">
        <v>289.81</v>
      </c>
      <c r="AU29" s="2"/>
      <c r="AV29" s="2">
        <f t="shared" si="36"/>
        <v>1811.3134</v>
      </c>
      <c r="AW29" s="2"/>
      <c r="AX29" s="2">
        <v>289.81</v>
      </c>
      <c r="AY29" s="2"/>
      <c r="AZ29" s="2">
        <f t="shared" si="37"/>
        <v>2101.1234</v>
      </c>
      <c r="BA29" s="2"/>
      <c r="BB29" s="2">
        <v>289.81</v>
      </c>
      <c r="BC29" s="2"/>
      <c r="BD29" s="2">
        <f t="shared" si="38"/>
        <v>2390.9334</v>
      </c>
      <c r="BE29" s="2"/>
      <c r="BF29" s="2">
        <v>289.81</v>
      </c>
      <c r="BG29" s="2"/>
      <c r="BH29" s="2">
        <f t="shared" si="39"/>
        <v>2680.7434</v>
      </c>
      <c r="BI29" s="2"/>
      <c r="BJ29" s="2">
        <v>289.81</v>
      </c>
      <c r="BK29" s="2"/>
      <c r="BL29" s="2">
        <f t="shared" si="40"/>
        <v>2970.5534</v>
      </c>
      <c r="BM29" s="2">
        <v>289.81</v>
      </c>
      <c r="BN29" s="2"/>
      <c r="BO29" s="2">
        <f t="shared" si="41"/>
        <v>3260.3634</v>
      </c>
      <c r="BP29" s="2">
        <v>289.81</v>
      </c>
      <c r="BQ29" s="2"/>
      <c r="BR29" s="2">
        <f t="shared" si="42"/>
        <v>3550.1734</v>
      </c>
      <c r="BS29" s="31">
        <f t="shared" si="52"/>
        <v>289.8136</v>
      </c>
      <c r="BT29" s="2">
        <f t="shared" si="44"/>
        <v>3839.987</v>
      </c>
      <c r="BU29" s="31">
        <f t="shared" si="53"/>
        <v>289.8136</v>
      </c>
      <c r="BV29" s="2">
        <f t="shared" si="45"/>
        <v>4129.8006</v>
      </c>
      <c r="BW29" s="31">
        <f t="shared" si="54"/>
        <v>289.8136</v>
      </c>
      <c r="BX29" s="2">
        <f t="shared" si="46"/>
        <v>4419.6142</v>
      </c>
      <c r="BY29" s="2">
        <f t="shared" si="26"/>
        <v>2825.7258</v>
      </c>
      <c r="BZ29" s="31">
        <f t="shared" si="55"/>
        <v>289.8136</v>
      </c>
      <c r="CA29" s="2">
        <f t="shared" si="47"/>
        <v>4709.4278</v>
      </c>
      <c r="CB29" s="2">
        <f t="shared" si="48"/>
        <v>2535.9122</v>
      </c>
      <c r="CC29" s="31">
        <f t="shared" si="56"/>
        <v>289.8136</v>
      </c>
      <c r="CD29" s="2">
        <f t="shared" si="49"/>
        <v>4999.2414</v>
      </c>
      <c r="CE29" s="2">
        <f t="shared" si="50"/>
        <v>2246.0986</v>
      </c>
      <c r="CF29" s="31">
        <f t="shared" si="57"/>
        <v>289.8136</v>
      </c>
      <c r="CG29" s="2">
        <f t="shared" si="51"/>
        <v>5289.055</v>
      </c>
      <c r="CH29" s="2">
        <f t="shared" si="58"/>
        <v>1956.285</v>
      </c>
    </row>
    <row r="30" ht="12.75" customHeight="1">
      <c r="A30" s="12" t="s">
        <v>43</v>
      </c>
      <c r="B30" s="5"/>
      <c r="C30" s="13">
        <v>43252.0</v>
      </c>
      <c r="E30" s="5">
        <v>25.0</v>
      </c>
      <c r="G30" s="2">
        <v>39687.0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/>
      <c r="AA30" s="3"/>
      <c r="AB30" s="3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>
        <f>39687/300*1</f>
        <v>132.29</v>
      </c>
      <c r="BQ30" s="2"/>
      <c r="BR30" s="2">
        <f t="shared" si="42"/>
        <v>132.29</v>
      </c>
      <c r="BS30" s="31">
        <f t="shared" si="52"/>
        <v>1587.48</v>
      </c>
      <c r="BT30" s="2">
        <f t="shared" si="44"/>
        <v>1719.77</v>
      </c>
      <c r="BU30" s="31">
        <f t="shared" si="53"/>
        <v>1587.48</v>
      </c>
      <c r="BV30" s="2">
        <f t="shared" si="45"/>
        <v>3307.25</v>
      </c>
      <c r="BW30" s="31">
        <f t="shared" si="54"/>
        <v>1587.48</v>
      </c>
      <c r="BX30" s="2">
        <f t="shared" si="46"/>
        <v>4894.73</v>
      </c>
      <c r="BY30" s="2">
        <f t="shared" si="26"/>
        <v>34792.27</v>
      </c>
      <c r="BZ30" s="31">
        <f t="shared" si="55"/>
        <v>1587.48</v>
      </c>
      <c r="CA30" s="2">
        <f t="shared" si="47"/>
        <v>6482.21</v>
      </c>
      <c r="CB30" s="2">
        <f t="shared" si="48"/>
        <v>33204.79</v>
      </c>
      <c r="CC30" s="31">
        <f t="shared" si="56"/>
        <v>1587.48</v>
      </c>
      <c r="CD30" s="2">
        <f t="shared" si="49"/>
        <v>8069.69</v>
      </c>
      <c r="CE30" s="2">
        <f t="shared" si="50"/>
        <v>31617.31</v>
      </c>
      <c r="CF30" s="31">
        <f t="shared" si="57"/>
        <v>1587.48</v>
      </c>
      <c r="CG30" s="2">
        <f t="shared" si="51"/>
        <v>9657.17</v>
      </c>
      <c r="CH30" s="2">
        <f t="shared" si="58"/>
        <v>30029.83</v>
      </c>
    </row>
    <row r="31" ht="12.75" customHeight="1">
      <c r="A31" s="12" t="s">
        <v>44</v>
      </c>
      <c r="C31" s="13">
        <v>43642.0</v>
      </c>
      <c r="E31" s="5">
        <v>5.0</v>
      </c>
      <c r="G31" s="2">
        <v>5958.34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/>
      <c r="AA31" s="3"/>
      <c r="AB31" s="3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>
        <v>0.0</v>
      </c>
      <c r="BS31" s="31">
        <f>1191.68/12*1</f>
        <v>99.30666667</v>
      </c>
      <c r="BT31" s="2">
        <f t="shared" si="44"/>
        <v>99.30666667</v>
      </c>
      <c r="BU31" s="32">
        <f>+$G31/5</f>
        <v>1191.668</v>
      </c>
      <c r="BV31" s="31">
        <f>+BU31+BT31</f>
        <v>1290.974667</v>
      </c>
      <c r="BW31" s="32">
        <f>+$G31/5</f>
        <v>1191.668</v>
      </c>
      <c r="BX31" s="2">
        <f t="shared" si="46"/>
        <v>2482.642667</v>
      </c>
      <c r="BY31" s="2">
        <f t="shared" si="26"/>
        <v>3475.697333</v>
      </c>
      <c r="BZ31" s="31">
        <f>+$G31/5</f>
        <v>1191.668</v>
      </c>
      <c r="CA31" s="2">
        <f t="shared" si="47"/>
        <v>3674.310667</v>
      </c>
      <c r="CB31" s="2">
        <f t="shared" si="48"/>
        <v>2284.029333</v>
      </c>
      <c r="CC31" s="31">
        <f>+$G31/5</f>
        <v>1191.668</v>
      </c>
      <c r="CD31" s="2">
        <f t="shared" si="49"/>
        <v>4865.978667</v>
      </c>
      <c r="CE31" s="2">
        <f t="shared" si="50"/>
        <v>1092.361333</v>
      </c>
      <c r="CF31" s="31">
        <f>+$G31/5</f>
        <v>1191.668</v>
      </c>
      <c r="CG31" s="2">
        <f t="shared" si="51"/>
        <v>6057.646667</v>
      </c>
      <c r="CH31" s="2">
        <f t="shared" si="58"/>
        <v>-99.30666667</v>
      </c>
    </row>
    <row r="32" ht="12.75" customHeight="1">
      <c r="A32" s="12"/>
      <c r="C32" s="1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/>
      <c r="AA32" s="3"/>
      <c r="AB32" s="3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31"/>
      <c r="BT32" s="2"/>
      <c r="BU32" s="32">
        <v>0.0</v>
      </c>
      <c r="BV32" s="31"/>
      <c r="BW32" s="32">
        <v>0.0</v>
      </c>
      <c r="BX32" s="2">
        <f t="shared" si="46"/>
        <v>0</v>
      </c>
      <c r="BY32" s="2"/>
      <c r="BZ32" s="31">
        <f t="shared" ref="BZ32:BZ34" si="59">+$G32/25</f>
        <v>0</v>
      </c>
      <c r="CA32" s="2">
        <f t="shared" si="47"/>
        <v>0</v>
      </c>
      <c r="CB32" s="2">
        <f t="shared" si="48"/>
        <v>0</v>
      </c>
      <c r="CC32" s="31">
        <f t="shared" ref="CC32:CC34" si="60">+$G32/25</f>
        <v>0</v>
      </c>
      <c r="CD32" s="2">
        <f t="shared" si="49"/>
        <v>0</v>
      </c>
      <c r="CE32" s="2">
        <f t="shared" si="50"/>
        <v>0</v>
      </c>
      <c r="CG32" s="2">
        <f t="shared" si="51"/>
        <v>0</v>
      </c>
      <c r="CH32" s="2">
        <f t="shared" si="58"/>
        <v>0</v>
      </c>
    </row>
    <row r="33" ht="12.75" customHeight="1">
      <c r="A33" s="12" t="s">
        <v>45</v>
      </c>
      <c r="C33" s="13">
        <v>44194.0</v>
      </c>
      <c r="E33" s="5">
        <v>25.0</v>
      </c>
      <c r="G33" s="2">
        <v>3800.0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/>
      <c r="AA33" s="3"/>
      <c r="AB33" s="3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31"/>
      <c r="BT33" s="2"/>
      <c r="BU33" s="32">
        <v>0.0</v>
      </c>
      <c r="BV33" s="31"/>
      <c r="BW33" s="32">
        <v>0.0</v>
      </c>
      <c r="BX33" s="2">
        <f t="shared" si="46"/>
        <v>0</v>
      </c>
      <c r="BY33" s="2"/>
      <c r="BZ33" s="31">
        <f t="shared" si="59"/>
        <v>152</v>
      </c>
      <c r="CA33" s="2">
        <f t="shared" si="47"/>
        <v>152</v>
      </c>
      <c r="CB33" s="2">
        <f t="shared" si="48"/>
        <v>3648</v>
      </c>
      <c r="CC33" s="31">
        <f t="shared" si="60"/>
        <v>152</v>
      </c>
      <c r="CD33" s="2">
        <f t="shared" si="49"/>
        <v>304</v>
      </c>
      <c r="CE33" s="2">
        <f t="shared" si="50"/>
        <v>3496</v>
      </c>
      <c r="CF33" s="31">
        <f t="shared" ref="CF33:CF34" si="61">+$G33/25</f>
        <v>152</v>
      </c>
      <c r="CG33" s="2">
        <f t="shared" si="51"/>
        <v>456</v>
      </c>
      <c r="CH33" s="2">
        <f t="shared" si="58"/>
        <v>3344</v>
      </c>
    </row>
    <row r="34" ht="12.75" customHeight="1">
      <c r="A34" s="12" t="s">
        <v>45</v>
      </c>
      <c r="C34" s="13">
        <v>44313.0</v>
      </c>
      <c r="E34" s="5">
        <v>25.0</v>
      </c>
      <c r="F34" s="12" t="s">
        <v>3</v>
      </c>
      <c r="G34" s="2">
        <v>9800.0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/>
      <c r="AA34" s="3"/>
      <c r="AB34" s="3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31"/>
      <c r="BT34" s="2"/>
      <c r="BU34" s="32"/>
      <c r="BV34" s="31"/>
      <c r="BW34" s="32">
        <v>0.0</v>
      </c>
      <c r="BX34" s="2">
        <f t="shared" si="46"/>
        <v>0</v>
      </c>
      <c r="BY34" s="2"/>
      <c r="BZ34" s="31">
        <f t="shared" si="59"/>
        <v>392</v>
      </c>
      <c r="CA34" s="2">
        <f t="shared" si="47"/>
        <v>392</v>
      </c>
      <c r="CB34" s="2">
        <f t="shared" si="48"/>
        <v>9408</v>
      </c>
      <c r="CC34" s="31">
        <f t="shared" si="60"/>
        <v>392</v>
      </c>
      <c r="CD34" s="2">
        <f t="shared" si="49"/>
        <v>784</v>
      </c>
      <c r="CE34" s="2">
        <f t="shared" si="50"/>
        <v>9016</v>
      </c>
      <c r="CF34" s="31">
        <f t="shared" si="61"/>
        <v>392</v>
      </c>
      <c r="CG34" s="2">
        <f t="shared" si="51"/>
        <v>1176</v>
      </c>
      <c r="CH34" s="2">
        <f t="shared" si="58"/>
        <v>8624</v>
      </c>
    </row>
    <row r="35" ht="12.75" customHeight="1">
      <c r="B35" s="12" t="s">
        <v>46</v>
      </c>
      <c r="C35" s="13"/>
      <c r="G35" s="26">
        <f>SUM(G23:G34)</f>
        <v>103431.98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/>
      <c r="AA35" s="3"/>
      <c r="AB35" s="3"/>
      <c r="AC35" s="2"/>
      <c r="AD35" s="2"/>
      <c r="AE35" s="2"/>
      <c r="AF35" s="2"/>
      <c r="AG35" s="2"/>
      <c r="AH35" s="2"/>
      <c r="AI35" s="2"/>
      <c r="AJ35" s="2"/>
      <c r="AK35" s="27" t="s">
        <v>29</v>
      </c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31"/>
      <c r="BY35" s="2" t="s">
        <v>3</v>
      </c>
    </row>
    <row r="36" ht="12.75" customHeight="1"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"/>
      <c r="AA36" s="3"/>
      <c r="AB36" s="3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31"/>
      <c r="BY36" s="2">
        <f t="shared" ref="BY36:BY58" si="62">+G36-BX36</f>
        <v>0</v>
      </c>
    </row>
    <row r="37" ht="12.75" customHeight="1">
      <c r="A37" s="5" t="s">
        <v>47</v>
      </c>
      <c r="C37" s="13">
        <v>26845.0</v>
      </c>
      <c r="E37" s="5">
        <v>60.0</v>
      </c>
      <c r="G37" s="2">
        <v>100658.93</v>
      </c>
      <c r="H37" s="2">
        <v>51993.31</v>
      </c>
      <c r="I37" s="2"/>
      <c r="J37" s="2">
        <v>1677.65</v>
      </c>
      <c r="K37" s="2"/>
      <c r="L37" s="2">
        <f t="shared" ref="L37:L53" si="63">+H37+J37</f>
        <v>53670.96</v>
      </c>
      <c r="M37" s="2"/>
      <c r="N37" s="2">
        <v>1677.65</v>
      </c>
      <c r="O37" s="2"/>
      <c r="P37" s="2">
        <f t="shared" ref="P37:P53" si="64">+L37+N37</f>
        <v>55348.61</v>
      </c>
      <c r="Q37" s="2"/>
      <c r="R37" s="2">
        <v>1677.65</v>
      </c>
      <c r="S37" s="2"/>
      <c r="T37" s="2">
        <f t="shared" ref="T37:T55" si="65">+P37+R37</f>
        <v>57026.26</v>
      </c>
      <c r="U37" s="2"/>
      <c r="V37" s="2">
        <v>1677.65</v>
      </c>
      <c r="W37" s="2"/>
      <c r="X37" s="2">
        <f t="shared" ref="X37:X55" si="66">+T37+V37</f>
        <v>58703.91</v>
      </c>
      <c r="Y37" s="2"/>
      <c r="Z37" s="3">
        <v>1677.65</v>
      </c>
      <c r="AA37" s="3"/>
      <c r="AB37" s="3">
        <f t="shared" ref="AB37:AB55" si="67">X37+Z37</f>
        <v>60381.56</v>
      </c>
      <c r="AC37" s="2"/>
      <c r="AD37" s="2">
        <v>1677.65</v>
      </c>
      <c r="AE37" s="2"/>
      <c r="AF37" s="2">
        <f t="shared" ref="AF37:AF55" si="68">AB37+AD37</f>
        <v>62059.21</v>
      </c>
      <c r="AG37" s="2"/>
      <c r="AH37" s="2">
        <v>1677.65</v>
      </c>
      <c r="AI37" s="2"/>
      <c r="AJ37" s="2">
        <f t="shared" ref="AJ37:AJ55" si="69">SUM(AF37:AH37)</f>
        <v>63736.86</v>
      </c>
      <c r="AK37" s="2"/>
      <c r="AL37" s="2">
        <v>1677.65</v>
      </c>
      <c r="AM37" s="2"/>
      <c r="AN37" s="2">
        <f t="shared" ref="AN37:AN55" si="70">SUM(AJ37:AL37)</f>
        <v>65414.51</v>
      </c>
      <c r="AO37" s="2"/>
      <c r="AP37" s="2">
        <v>1677.65</v>
      </c>
      <c r="AQ37" s="2"/>
      <c r="AR37" s="2">
        <f t="shared" ref="AR37:AR55" si="71">+AN37+AP37</f>
        <v>67092.16</v>
      </c>
      <c r="AS37" s="2"/>
      <c r="AT37" s="2">
        <v>1677.65</v>
      </c>
      <c r="AU37" s="2"/>
      <c r="AV37" s="2">
        <f t="shared" ref="AV37:AV55" si="72">+AR37+AT37</f>
        <v>68769.81</v>
      </c>
      <c r="AW37" s="2"/>
      <c r="AX37" s="2">
        <v>1677.65</v>
      </c>
      <c r="AY37" s="2"/>
      <c r="AZ37" s="2">
        <f t="shared" ref="AZ37:AZ56" si="73">+AV37+AX37</f>
        <v>70447.46</v>
      </c>
      <c r="BA37" s="2"/>
      <c r="BB37" s="2">
        <v>1677.65</v>
      </c>
      <c r="BC37" s="2"/>
      <c r="BD37" s="2">
        <f t="shared" ref="BD37:BD56" si="74">+AZ37+BB37</f>
        <v>72125.11</v>
      </c>
      <c r="BE37" s="2"/>
      <c r="BF37" s="2">
        <v>1677.65</v>
      </c>
      <c r="BG37" s="2"/>
      <c r="BH37" s="2">
        <f t="shared" ref="BH37:BH56" si="75">+BD37+BF37</f>
        <v>73802.76</v>
      </c>
      <c r="BI37" s="2"/>
      <c r="BJ37" s="2">
        <v>1677.65</v>
      </c>
      <c r="BK37" s="2"/>
      <c r="BL37" s="2">
        <f t="shared" ref="BL37:BL56" si="76">+BH37+BJ37</f>
        <v>75480.41</v>
      </c>
      <c r="BM37" s="2">
        <v>1677.65</v>
      </c>
      <c r="BN37" s="2"/>
      <c r="BO37" s="2">
        <f t="shared" ref="BO37:BO56" si="77">+BL37+BM37</f>
        <v>77158.06</v>
      </c>
      <c r="BP37" s="2">
        <v>1677.65</v>
      </c>
      <c r="BQ37" s="2"/>
      <c r="BR37" s="2">
        <f t="shared" ref="BR37:BR58" si="78">+BO37+BP37</f>
        <v>78835.71</v>
      </c>
      <c r="BS37" s="31">
        <f t="shared" ref="BS37:BS38" si="79">+G37/60</f>
        <v>1677.648833</v>
      </c>
      <c r="BT37" s="2">
        <f t="shared" ref="BT37:BT58" si="80">SUM(BR37:BS37)</f>
        <v>80513.35883</v>
      </c>
      <c r="BU37" s="31">
        <f t="shared" ref="BU37:BU38" si="81">+$G37/60</f>
        <v>1677.648833</v>
      </c>
      <c r="BV37" s="2">
        <f t="shared" ref="BV37:BV58" si="82">SUM(BT37:BU37)</f>
        <v>82191.00767</v>
      </c>
      <c r="BW37" s="31">
        <f t="shared" ref="BW37:BW38" si="83">+$G37/60</f>
        <v>1677.648833</v>
      </c>
      <c r="BX37" s="2">
        <f t="shared" ref="BX37:BX58" si="84">+BV37+BW37</f>
        <v>83868.6565</v>
      </c>
      <c r="BY37" s="2">
        <f t="shared" si="62"/>
        <v>16790.2735</v>
      </c>
      <c r="BZ37" s="31">
        <f t="shared" ref="BZ37:BZ38" si="85">+$G37/60</f>
        <v>1677.648833</v>
      </c>
      <c r="CA37" s="2">
        <f t="shared" ref="CA37:CA58" si="86">+BX37+BZ37</f>
        <v>85546.30533</v>
      </c>
      <c r="CB37" s="2">
        <f t="shared" ref="CB37:CB58" si="87">+$G37-CA37</f>
        <v>15112.62467</v>
      </c>
      <c r="CC37" s="31">
        <f t="shared" ref="CC37:CC38" si="88">+$G37/60</f>
        <v>1677.648833</v>
      </c>
      <c r="CD37" s="2">
        <f t="shared" ref="CD37:CD59" si="89">+CA37+CC37</f>
        <v>87223.95417</v>
      </c>
      <c r="CE37" s="2">
        <f t="shared" ref="CE37:CE59" si="90">+$G37-CD37</f>
        <v>13434.97583</v>
      </c>
      <c r="CF37" s="31">
        <f t="shared" ref="CF37:CF38" si="91">+$G37/60</f>
        <v>1677.648833</v>
      </c>
      <c r="CG37" s="2">
        <f t="shared" ref="CG37:CG59" si="92">+CD37+CF37</f>
        <v>88901.603</v>
      </c>
      <c r="CH37" s="2">
        <f t="shared" ref="CH37:CH59" si="93">+$G37-CG37</f>
        <v>11757.327</v>
      </c>
    </row>
    <row r="38" ht="12.75" customHeight="1">
      <c r="A38" s="5" t="s">
        <v>48</v>
      </c>
      <c r="C38" s="13">
        <v>31747.0</v>
      </c>
      <c r="E38" s="5">
        <v>60.0</v>
      </c>
      <c r="G38" s="2">
        <v>2404.64</v>
      </c>
      <c r="H38" s="2">
        <v>621.24</v>
      </c>
      <c r="I38" s="2"/>
      <c r="J38" s="2">
        <v>40.08</v>
      </c>
      <c r="K38" s="2"/>
      <c r="L38" s="2">
        <f t="shared" si="63"/>
        <v>661.32</v>
      </c>
      <c r="M38" s="2"/>
      <c r="N38" s="2">
        <v>40.08</v>
      </c>
      <c r="O38" s="2"/>
      <c r="P38" s="2">
        <f t="shared" si="64"/>
        <v>701.4</v>
      </c>
      <c r="Q38" s="2"/>
      <c r="R38" s="2">
        <v>40.08</v>
      </c>
      <c r="S38" s="2"/>
      <c r="T38" s="2">
        <f t="shared" si="65"/>
        <v>741.48</v>
      </c>
      <c r="U38" s="2"/>
      <c r="V38" s="2">
        <v>40.08</v>
      </c>
      <c r="W38" s="2"/>
      <c r="X38" s="2">
        <f t="shared" si="66"/>
        <v>781.56</v>
      </c>
      <c r="Y38" s="2"/>
      <c r="Z38" s="3">
        <v>40.08</v>
      </c>
      <c r="AA38" s="3"/>
      <c r="AB38" s="3">
        <f t="shared" si="67"/>
        <v>821.64</v>
      </c>
      <c r="AC38" s="2"/>
      <c r="AD38" s="2">
        <v>40.08</v>
      </c>
      <c r="AE38" s="2"/>
      <c r="AF38" s="2">
        <f t="shared" si="68"/>
        <v>861.72</v>
      </c>
      <c r="AG38" s="2"/>
      <c r="AH38" s="2">
        <v>40.08</v>
      </c>
      <c r="AI38" s="2"/>
      <c r="AJ38" s="2">
        <f t="shared" si="69"/>
        <v>901.8</v>
      </c>
      <c r="AK38" s="2"/>
      <c r="AL38" s="2">
        <v>40.08</v>
      </c>
      <c r="AM38" s="2"/>
      <c r="AN38" s="2">
        <f t="shared" si="70"/>
        <v>941.88</v>
      </c>
      <c r="AO38" s="2"/>
      <c r="AP38" s="2">
        <v>40.08</v>
      </c>
      <c r="AQ38" s="2"/>
      <c r="AR38" s="2">
        <f t="shared" si="71"/>
        <v>981.96</v>
      </c>
      <c r="AS38" s="2"/>
      <c r="AT38" s="2">
        <v>40.08</v>
      </c>
      <c r="AU38" s="2"/>
      <c r="AV38" s="2">
        <f t="shared" si="72"/>
        <v>1022.04</v>
      </c>
      <c r="AW38" s="2"/>
      <c r="AX38" s="2">
        <v>40.08</v>
      </c>
      <c r="AY38" s="2"/>
      <c r="AZ38" s="2">
        <f t="shared" si="73"/>
        <v>1062.12</v>
      </c>
      <c r="BA38" s="2"/>
      <c r="BB38" s="2">
        <v>40.08</v>
      </c>
      <c r="BC38" s="2"/>
      <c r="BD38" s="2">
        <f t="shared" si="74"/>
        <v>1102.2</v>
      </c>
      <c r="BE38" s="2"/>
      <c r="BF38" s="2">
        <v>40.08</v>
      </c>
      <c r="BG38" s="2"/>
      <c r="BH38" s="2">
        <f t="shared" si="75"/>
        <v>1142.28</v>
      </c>
      <c r="BI38" s="2"/>
      <c r="BJ38" s="2">
        <v>40.08</v>
      </c>
      <c r="BK38" s="2"/>
      <c r="BL38" s="2">
        <f t="shared" si="76"/>
        <v>1182.36</v>
      </c>
      <c r="BM38" s="2">
        <v>40.08</v>
      </c>
      <c r="BN38" s="2"/>
      <c r="BO38" s="2">
        <f t="shared" si="77"/>
        <v>1222.44</v>
      </c>
      <c r="BP38" s="2">
        <v>40.08</v>
      </c>
      <c r="BQ38" s="2"/>
      <c r="BR38" s="2">
        <f t="shared" si="78"/>
        <v>1262.52</v>
      </c>
      <c r="BS38" s="31">
        <f t="shared" si="79"/>
        <v>40.07733333</v>
      </c>
      <c r="BT38" s="2">
        <f t="shared" si="80"/>
        <v>1302.597333</v>
      </c>
      <c r="BU38" s="31">
        <f t="shared" si="81"/>
        <v>40.07733333</v>
      </c>
      <c r="BV38" s="2">
        <f t="shared" si="82"/>
        <v>1342.674667</v>
      </c>
      <c r="BW38" s="31">
        <f t="shared" si="83"/>
        <v>40.07733333</v>
      </c>
      <c r="BX38" s="2">
        <f t="shared" si="84"/>
        <v>1382.752</v>
      </c>
      <c r="BY38" s="2">
        <f t="shared" si="62"/>
        <v>1021.888</v>
      </c>
      <c r="BZ38" s="31">
        <f t="shared" si="85"/>
        <v>40.07733333</v>
      </c>
      <c r="CA38" s="2">
        <f t="shared" si="86"/>
        <v>1422.829333</v>
      </c>
      <c r="CB38" s="2">
        <f t="shared" si="87"/>
        <v>981.8106667</v>
      </c>
      <c r="CC38" s="31">
        <f t="shared" si="88"/>
        <v>40.07733333</v>
      </c>
      <c r="CD38" s="2">
        <f t="shared" si="89"/>
        <v>1462.906667</v>
      </c>
      <c r="CE38" s="2">
        <f t="shared" si="90"/>
        <v>941.7333333</v>
      </c>
      <c r="CF38" s="31">
        <f t="shared" si="91"/>
        <v>40.07733333</v>
      </c>
      <c r="CG38" s="2">
        <f t="shared" si="92"/>
        <v>1502.984</v>
      </c>
      <c r="CH38" s="2">
        <f t="shared" si="93"/>
        <v>901.656</v>
      </c>
    </row>
    <row r="39" ht="12.75" customHeight="1">
      <c r="A39" s="5" t="s">
        <v>48</v>
      </c>
      <c r="C39" s="13">
        <v>31990.0</v>
      </c>
      <c r="E39" s="5">
        <v>60.0</v>
      </c>
      <c r="G39" s="2">
        <v>274.83</v>
      </c>
      <c r="H39" s="2">
        <v>67.92</v>
      </c>
      <c r="I39" s="2"/>
      <c r="J39" s="2">
        <v>4.58</v>
      </c>
      <c r="K39" s="2"/>
      <c r="L39" s="2">
        <f t="shared" si="63"/>
        <v>72.5</v>
      </c>
      <c r="M39" s="2"/>
      <c r="N39" s="2">
        <v>4.58</v>
      </c>
      <c r="O39" s="2"/>
      <c r="P39" s="2">
        <f t="shared" si="64"/>
        <v>77.08</v>
      </c>
      <c r="Q39" s="2"/>
      <c r="R39" s="2">
        <v>4.58</v>
      </c>
      <c r="S39" s="2"/>
      <c r="T39" s="2">
        <f t="shared" si="65"/>
        <v>81.66</v>
      </c>
      <c r="U39" s="2"/>
      <c r="V39" s="2">
        <v>4.58</v>
      </c>
      <c r="W39" s="2"/>
      <c r="X39" s="2">
        <f t="shared" si="66"/>
        <v>86.24</v>
      </c>
      <c r="Y39" s="2"/>
      <c r="Z39" s="3">
        <v>86.24</v>
      </c>
      <c r="AA39" s="3"/>
      <c r="AB39" s="3">
        <f t="shared" si="67"/>
        <v>172.48</v>
      </c>
      <c r="AC39" s="2"/>
      <c r="AD39" s="2">
        <v>86.24</v>
      </c>
      <c r="AE39" s="2"/>
      <c r="AF39" s="2">
        <f t="shared" si="68"/>
        <v>258.72</v>
      </c>
      <c r="AG39" s="2"/>
      <c r="AH39" s="2">
        <v>86.24</v>
      </c>
      <c r="AI39" s="2"/>
      <c r="AJ39" s="2">
        <f t="shared" si="69"/>
        <v>344.96</v>
      </c>
      <c r="AK39" s="2"/>
      <c r="AL39" s="2">
        <v>86.24</v>
      </c>
      <c r="AM39" s="2"/>
      <c r="AN39" s="2">
        <f t="shared" si="70"/>
        <v>431.2</v>
      </c>
      <c r="AO39" s="2"/>
      <c r="AP39" s="2">
        <v>-156.37</v>
      </c>
      <c r="AQ39" s="2"/>
      <c r="AR39" s="2">
        <f t="shared" si="71"/>
        <v>274.83</v>
      </c>
      <c r="AS39" s="2"/>
      <c r="AT39" s="2">
        <v>0.0</v>
      </c>
      <c r="AU39" s="2"/>
      <c r="AV39" s="2">
        <f t="shared" si="72"/>
        <v>274.83</v>
      </c>
      <c r="AW39" s="2"/>
      <c r="AX39" s="2">
        <v>0.0</v>
      </c>
      <c r="AY39" s="2"/>
      <c r="AZ39" s="2">
        <f t="shared" si="73"/>
        <v>274.83</v>
      </c>
      <c r="BA39" s="2"/>
      <c r="BB39" s="2">
        <v>0.0</v>
      </c>
      <c r="BC39" s="2"/>
      <c r="BD39" s="2">
        <f t="shared" si="74"/>
        <v>274.83</v>
      </c>
      <c r="BE39" s="2"/>
      <c r="BF39" s="2">
        <v>0.0</v>
      </c>
      <c r="BG39" s="2"/>
      <c r="BH39" s="2">
        <f t="shared" si="75"/>
        <v>274.83</v>
      </c>
      <c r="BI39" s="2"/>
      <c r="BJ39" s="2">
        <v>0.0</v>
      </c>
      <c r="BK39" s="2"/>
      <c r="BL39" s="2">
        <f t="shared" si="76"/>
        <v>274.83</v>
      </c>
      <c r="BM39" s="2">
        <v>0.0</v>
      </c>
      <c r="BN39" s="2"/>
      <c r="BO39" s="2">
        <f t="shared" si="77"/>
        <v>274.83</v>
      </c>
      <c r="BP39" s="2">
        <v>0.0</v>
      </c>
      <c r="BQ39" s="2"/>
      <c r="BR39" s="2">
        <f t="shared" si="78"/>
        <v>274.83</v>
      </c>
      <c r="BS39" s="31">
        <f t="shared" ref="BS39:BS40" si="94">+G39-BR39</f>
        <v>0</v>
      </c>
      <c r="BT39" s="2">
        <f t="shared" si="80"/>
        <v>274.83</v>
      </c>
      <c r="BU39" s="31">
        <v>0.0</v>
      </c>
      <c r="BV39" s="2">
        <f t="shared" si="82"/>
        <v>274.83</v>
      </c>
      <c r="BW39" s="31">
        <v>0.0</v>
      </c>
      <c r="BX39" s="2">
        <f t="shared" si="84"/>
        <v>274.83</v>
      </c>
      <c r="BY39" s="2">
        <f t="shared" si="62"/>
        <v>0</v>
      </c>
      <c r="BZ39" s="31">
        <v>0.0</v>
      </c>
      <c r="CA39" s="2">
        <f t="shared" si="86"/>
        <v>274.83</v>
      </c>
      <c r="CB39" s="2">
        <f t="shared" si="87"/>
        <v>0</v>
      </c>
      <c r="CC39" s="31">
        <v>0.0</v>
      </c>
      <c r="CD39" s="2">
        <f t="shared" si="89"/>
        <v>274.83</v>
      </c>
      <c r="CE39" s="2">
        <f t="shared" si="90"/>
        <v>0</v>
      </c>
      <c r="CF39" s="31">
        <v>0.0</v>
      </c>
      <c r="CG39" s="2">
        <f t="shared" si="92"/>
        <v>274.83</v>
      </c>
      <c r="CH39" s="2">
        <f t="shared" si="93"/>
        <v>0</v>
      </c>
    </row>
    <row r="40" ht="12.75" customHeight="1">
      <c r="A40" s="5" t="s">
        <v>48</v>
      </c>
      <c r="C40" s="13">
        <v>32174.0</v>
      </c>
      <c r="E40" s="5">
        <v>60.0</v>
      </c>
      <c r="G40" s="2">
        <v>274.82</v>
      </c>
      <c r="H40" s="2">
        <v>67.92</v>
      </c>
      <c r="I40" s="2"/>
      <c r="J40" s="2">
        <v>4.58</v>
      </c>
      <c r="K40" s="2"/>
      <c r="L40" s="2">
        <f t="shared" si="63"/>
        <v>72.5</v>
      </c>
      <c r="M40" s="2"/>
      <c r="N40" s="2">
        <v>4.58</v>
      </c>
      <c r="O40" s="2"/>
      <c r="P40" s="2">
        <f t="shared" si="64"/>
        <v>77.08</v>
      </c>
      <c r="Q40" s="2"/>
      <c r="R40" s="2">
        <v>4.58</v>
      </c>
      <c r="S40" s="2"/>
      <c r="T40" s="2">
        <f t="shared" si="65"/>
        <v>81.66</v>
      </c>
      <c r="U40" s="2"/>
      <c r="V40" s="2">
        <v>4.58</v>
      </c>
      <c r="W40" s="2"/>
      <c r="X40" s="2">
        <f t="shared" si="66"/>
        <v>86.24</v>
      </c>
      <c r="Y40" s="2"/>
      <c r="Z40" s="3">
        <v>86.24</v>
      </c>
      <c r="AA40" s="3"/>
      <c r="AB40" s="3">
        <f t="shared" si="67"/>
        <v>172.48</v>
      </c>
      <c r="AC40" s="2"/>
      <c r="AD40" s="2">
        <v>86.24</v>
      </c>
      <c r="AE40" s="2"/>
      <c r="AF40" s="2">
        <f t="shared" si="68"/>
        <v>258.72</v>
      </c>
      <c r="AG40" s="2"/>
      <c r="AH40" s="2">
        <v>86.24</v>
      </c>
      <c r="AI40" s="2"/>
      <c r="AJ40" s="2">
        <f t="shared" si="69"/>
        <v>344.96</v>
      </c>
      <c r="AK40" s="2"/>
      <c r="AL40" s="2">
        <v>86.24</v>
      </c>
      <c r="AM40" s="2"/>
      <c r="AN40" s="2">
        <f t="shared" si="70"/>
        <v>431.2</v>
      </c>
      <c r="AO40" s="2"/>
      <c r="AP40" s="2">
        <v>-156.38</v>
      </c>
      <c r="AQ40" s="2"/>
      <c r="AR40" s="2">
        <f t="shared" si="71"/>
        <v>274.82</v>
      </c>
      <c r="AS40" s="2"/>
      <c r="AT40" s="2">
        <v>0.0</v>
      </c>
      <c r="AU40" s="2"/>
      <c r="AV40" s="2">
        <f t="shared" si="72"/>
        <v>274.82</v>
      </c>
      <c r="AW40" s="2"/>
      <c r="AX40" s="2">
        <v>0.0</v>
      </c>
      <c r="AY40" s="2"/>
      <c r="AZ40" s="2">
        <f t="shared" si="73"/>
        <v>274.82</v>
      </c>
      <c r="BA40" s="2"/>
      <c r="BB40" s="2">
        <v>0.0</v>
      </c>
      <c r="BC40" s="2"/>
      <c r="BD40" s="2">
        <f t="shared" si="74"/>
        <v>274.82</v>
      </c>
      <c r="BE40" s="2"/>
      <c r="BF40" s="2">
        <v>0.0</v>
      </c>
      <c r="BG40" s="2"/>
      <c r="BH40" s="2">
        <f t="shared" si="75"/>
        <v>274.82</v>
      </c>
      <c r="BI40" s="2"/>
      <c r="BJ40" s="2">
        <v>0.0</v>
      </c>
      <c r="BK40" s="2"/>
      <c r="BL40" s="2">
        <f t="shared" si="76"/>
        <v>274.82</v>
      </c>
      <c r="BM40" s="2">
        <v>0.0</v>
      </c>
      <c r="BN40" s="2"/>
      <c r="BO40" s="2">
        <f t="shared" si="77"/>
        <v>274.82</v>
      </c>
      <c r="BP40" s="2">
        <v>0.0</v>
      </c>
      <c r="BQ40" s="2"/>
      <c r="BR40" s="2">
        <f t="shared" si="78"/>
        <v>274.82</v>
      </c>
      <c r="BS40" s="31">
        <f t="shared" si="94"/>
        <v>0</v>
      </c>
      <c r="BT40" s="2">
        <f t="shared" si="80"/>
        <v>274.82</v>
      </c>
      <c r="BU40" s="31">
        <v>0.0</v>
      </c>
      <c r="BV40" s="2">
        <f t="shared" si="82"/>
        <v>274.82</v>
      </c>
      <c r="BW40" s="31">
        <v>0.0</v>
      </c>
      <c r="BX40" s="2">
        <f t="shared" si="84"/>
        <v>274.82</v>
      </c>
      <c r="BY40" s="2">
        <f t="shared" si="62"/>
        <v>0</v>
      </c>
      <c r="BZ40" s="31">
        <v>0.0</v>
      </c>
      <c r="CA40" s="2">
        <f t="shared" si="86"/>
        <v>274.82</v>
      </c>
      <c r="CB40" s="2">
        <f t="shared" si="87"/>
        <v>0</v>
      </c>
      <c r="CC40" s="31">
        <v>0.0</v>
      </c>
      <c r="CD40" s="2">
        <f t="shared" si="89"/>
        <v>274.82</v>
      </c>
      <c r="CE40" s="2">
        <f t="shared" si="90"/>
        <v>0</v>
      </c>
      <c r="CF40" s="31">
        <v>0.0</v>
      </c>
      <c r="CG40" s="2">
        <f t="shared" si="92"/>
        <v>274.82</v>
      </c>
      <c r="CH40" s="2">
        <f t="shared" si="93"/>
        <v>0</v>
      </c>
    </row>
    <row r="41" ht="12.75" customHeight="1">
      <c r="A41" s="5" t="s">
        <v>49</v>
      </c>
      <c r="C41" s="13">
        <v>32203.0</v>
      </c>
      <c r="E41" s="5">
        <v>60.0</v>
      </c>
      <c r="G41" s="2">
        <v>8352.46</v>
      </c>
      <c r="H41" s="2">
        <v>1972.14</v>
      </c>
      <c r="I41" s="2"/>
      <c r="J41" s="2">
        <v>139.21</v>
      </c>
      <c r="K41" s="2"/>
      <c r="L41" s="2">
        <f t="shared" si="63"/>
        <v>2111.35</v>
      </c>
      <c r="M41" s="2"/>
      <c r="N41" s="2">
        <v>139.21</v>
      </c>
      <c r="O41" s="2"/>
      <c r="P41" s="2">
        <f t="shared" si="64"/>
        <v>2250.56</v>
      </c>
      <c r="Q41" s="2"/>
      <c r="R41" s="2">
        <v>139.21</v>
      </c>
      <c r="S41" s="2"/>
      <c r="T41" s="2">
        <f t="shared" si="65"/>
        <v>2389.77</v>
      </c>
      <c r="U41" s="2"/>
      <c r="V41" s="2">
        <v>139.21</v>
      </c>
      <c r="W41" s="2"/>
      <c r="X41" s="2">
        <f t="shared" si="66"/>
        <v>2528.98</v>
      </c>
      <c r="Y41" s="2"/>
      <c r="Z41" s="3">
        <v>139.21</v>
      </c>
      <c r="AA41" s="3"/>
      <c r="AB41" s="3">
        <f t="shared" si="67"/>
        <v>2668.19</v>
      </c>
      <c r="AC41" s="2"/>
      <c r="AD41" s="2">
        <v>139.21</v>
      </c>
      <c r="AE41" s="2"/>
      <c r="AF41" s="2">
        <f t="shared" si="68"/>
        <v>2807.4</v>
      </c>
      <c r="AG41" s="2"/>
      <c r="AH41" s="2">
        <v>139.21</v>
      </c>
      <c r="AI41" s="2"/>
      <c r="AJ41" s="2">
        <f t="shared" si="69"/>
        <v>2946.61</v>
      </c>
      <c r="AK41" s="2"/>
      <c r="AL41" s="2">
        <v>139.21</v>
      </c>
      <c r="AM41" s="2"/>
      <c r="AN41" s="2">
        <f t="shared" si="70"/>
        <v>3085.82</v>
      </c>
      <c r="AO41" s="2"/>
      <c r="AP41" s="2">
        <v>139.21</v>
      </c>
      <c r="AQ41" s="2"/>
      <c r="AR41" s="2">
        <f t="shared" si="71"/>
        <v>3225.03</v>
      </c>
      <c r="AS41" s="2"/>
      <c r="AT41" s="2">
        <v>139.21</v>
      </c>
      <c r="AU41" s="2"/>
      <c r="AV41" s="2">
        <f t="shared" si="72"/>
        <v>3364.24</v>
      </c>
      <c r="AW41" s="2"/>
      <c r="AX41" s="2">
        <v>139.21</v>
      </c>
      <c r="AY41" s="2"/>
      <c r="AZ41" s="2">
        <f t="shared" si="73"/>
        <v>3503.45</v>
      </c>
      <c r="BA41" s="2"/>
      <c r="BB41" s="2">
        <v>139.21</v>
      </c>
      <c r="BC41" s="2"/>
      <c r="BD41" s="2">
        <f t="shared" si="74"/>
        <v>3642.66</v>
      </c>
      <c r="BE41" s="2"/>
      <c r="BF41" s="2">
        <v>139.21</v>
      </c>
      <c r="BG41" s="2"/>
      <c r="BH41" s="2">
        <f t="shared" si="75"/>
        <v>3781.87</v>
      </c>
      <c r="BI41" s="2"/>
      <c r="BJ41" s="2">
        <v>139.21</v>
      </c>
      <c r="BK41" s="2"/>
      <c r="BL41" s="2">
        <f t="shared" si="76"/>
        <v>3921.08</v>
      </c>
      <c r="BM41" s="2">
        <v>139.21</v>
      </c>
      <c r="BN41" s="2"/>
      <c r="BO41" s="2">
        <f t="shared" si="77"/>
        <v>4060.29</v>
      </c>
      <c r="BP41" s="2">
        <v>139.21</v>
      </c>
      <c r="BQ41" s="2"/>
      <c r="BR41" s="2">
        <f t="shared" si="78"/>
        <v>4199.5</v>
      </c>
      <c r="BS41" s="31">
        <f t="shared" ref="BS41:BS49" si="95">+G41/60</f>
        <v>139.2076667</v>
      </c>
      <c r="BT41" s="2">
        <f t="shared" si="80"/>
        <v>4338.707667</v>
      </c>
      <c r="BU41" s="31">
        <f t="shared" ref="BU41:BU49" si="96">+$G41/60</f>
        <v>139.2076667</v>
      </c>
      <c r="BV41" s="2">
        <f t="shared" si="82"/>
        <v>4477.915333</v>
      </c>
      <c r="BW41" s="31">
        <f t="shared" ref="BW41:BW49" si="97">+$G41/60</f>
        <v>139.2076667</v>
      </c>
      <c r="BX41" s="2">
        <f t="shared" si="84"/>
        <v>4617.123</v>
      </c>
      <c r="BY41" s="2">
        <f t="shared" si="62"/>
        <v>3735.337</v>
      </c>
      <c r="BZ41" s="31">
        <f t="shared" ref="BZ41:BZ49" si="98">+$G41/60</f>
        <v>139.2076667</v>
      </c>
      <c r="CA41" s="2">
        <f t="shared" si="86"/>
        <v>4756.330667</v>
      </c>
      <c r="CB41" s="2">
        <f t="shared" si="87"/>
        <v>3596.129333</v>
      </c>
      <c r="CC41" s="31">
        <f t="shared" ref="CC41:CC49" si="99">+$G41/60</f>
        <v>139.2076667</v>
      </c>
      <c r="CD41" s="2">
        <f t="shared" si="89"/>
        <v>4895.538333</v>
      </c>
      <c r="CE41" s="2">
        <f t="shared" si="90"/>
        <v>3456.921667</v>
      </c>
      <c r="CF41" s="31">
        <f t="shared" ref="CF41:CF49" si="100">+$G41/60</f>
        <v>139.2076667</v>
      </c>
      <c r="CG41" s="2">
        <f t="shared" si="92"/>
        <v>5034.746</v>
      </c>
      <c r="CH41" s="2">
        <f t="shared" si="93"/>
        <v>3317.714</v>
      </c>
    </row>
    <row r="42" ht="12.75" customHeight="1">
      <c r="A42" s="5" t="s">
        <v>50</v>
      </c>
      <c r="C42" s="13">
        <v>32568.0</v>
      </c>
      <c r="E42" s="5">
        <v>60.0</v>
      </c>
      <c r="G42" s="2">
        <v>551.62</v>
      </c>
      <c r="H42" s="2">
        <v>121.77</v>
      </c>
      <c r="I42" s="2"/>
      <c r="J42" s="2">
        <v>9.19</v>
      </c>
      <c r="K42" s="2"/>
      <c r="L42" s="2">
        <f t="shared" si="63"/>
        <v>130.96</v>
      </c>
      <c r="M42" s="2"/>
      <c r="N42" s="2">
        <v>9.19</v>
      </c>
      <c r="O42" s="2"/>
      <c r="P42" s="2">
        <f t="shared" si="64"/>
        <v>140.15</v>
      </c>
      <c r="Q42" s="2"/>
      <c r="R42" s="2">
        <v>9.19</v>
      </c>
      <c r="S42" s="2"/>
      <c r="T42" s="2">
        <f t="shared" si="65"/>
        <v>149.34</v>
      </c>
      <c r="U42" s="2"/>
      <c r="V42" s="2">
        <v>9.19</v>
      </c>
      <c r="W42" s="2"/>
      <c r="X42" s="2">
        <f t="shared" si="66"/>
        <v>158.53</v>
      </c>
      <c r="Y42" s="2"/>
      <c r="Z42" s="3">
        <v>9.19</v>
      </c>
      <c r="AA42" s="3"/>
      <c r="AB42" s="3">
        <f t="shared" si="67"/>
        <v>167.72</v>
      </c>
      <c r="AC42" s="2"/>
      <c r="AD42" s="2">
        <v>9.19</v>
      </c>
      <c r="AE42" s="2"/>
      <c r="AF42" s="2">
        <f t="shared" si="68"/>
        <v>176.91</v>
      </c>
      <c r="AG42" s="2"/>
      <c r="AH42" s="2">
        <v>9.19</v>
      </c>
      <c r="AI42" s="2"/>
      <c r="AJ42" s="2">
        <f t="shared" si="69"/>
        <v>186.1</v>
      </c>
      <c r="AK42" s="2"/>
      <c r="AL42" s="2">
        <v>9.19</v>
      </c>
      <c r="AM42" s="2"/>
      <c r="AN42" s="2">
        <f t="shared" si="70"/>
        <v>195.29</v>
      </c>
      <c r="AO42" s="2"/>
      <c r="AP42" s="2">
        <v>9.19</v>
      </c>
      <c r="AQ42" s="2"/>
      <c r="AR42" s="2">
        <f t="shared" si="71"/>
        <v>204.48</v>
      </c>
      <c r="AS42" s="2"/>
      <c r="AT42" s="2">
        <v>9.19</v>
      </c>
      <c r="AU42" s="2"/>
      <c r="AV42" s="2">
        <f t="shared" si="72"/>
        <v>213.67</v>
      </c>
      <c r="AW42" s="2"/>
      <c r="AX42" s="2">
        <v>9.19</v>
      </c>
      <c r="AY42" s="2"/>
      <c r="AZ42" s="2">
        <f t="shared" si="73"/>
        <v>222.86</v>
      </c>
      <c r="BA42" s="2"/>
      <c r="BB42" s="2">
        <v>9.19</v>
      </c>
      <c r="BC42" s="2"/>
      <c r="BD42" s="2">
        <f t="shared" si="74"/>
        <v>232.05</v>
      </c>
      <c r="BE42" s="2"/>
      <c r="BF42" s="2">
        <v>9.19</v>
      </c>
      <c r="BG42" s="2"/>
      <c r="BH42" s="2">
        <f t="shared" si="75"/>
        <v>241.24</v>
      </c>
      <c r="BI42" s="2"/>
      <c r="BJ42" s="2">
        <v>9.19</v>
      </c>
      <c r="BK42" s="2"/>
      <c r="BL42" s="2">
        <f t="shared" si="76"/>
        <v>250.43</v>
      </c>
      <c r="BM42" s="2">
        <v>9.19</v>
      </c>
      <c r="BN42" s="2"/>
      <c r="BO42" s="2">
        <f t="shared" si="77"/>
        <v>259.62</v>
      </c>
      <c r="BP42" s="2">
        <v>9.19</v>
      </c>
      <c r="BQ42" s="2"/>
      <c r="BR42" s="2">
        <f t="shared" si="78"/>
        <v>268.81</v>
      </c>
      <c r="BS42" s="31">
        <f t="shared" si="95"/>
        <v>9.193666667</v>
      </c>
      <c r="BT42" s="2">
        <f t="shared" si="80"/>
        <v>278.0036667</v>
      </c>
      <c r="BU42" s="31">
        <f t="shared" si="96"/>
        <v>9.193666667</v>
      </c>
      <c r="BV42" s="2">
        <f t="shared" si="82"/>
        <v>287.1973333</v>
      </c>
      <c r="BW42" s="31">
        <f t="shared" si="97"/>
        <v>9.193666667</v>
      </c>
      <c r="BX42" s="2">
        <f t="shared" si="84"/>
        <v>296.391</v>
      </c>
      <c r="BY42" s="2">
        <f t="shared" si="62"/>
        <v>255.229</v>
      </c>
      <c r="BZ42" s="31">
        <f t="shared" si="98"/>
        <v>9.193666667</v>
      </c>
      <c r="CA42" s="2">
        <f t="shared" si="86"/>
        <v>305.5846667</v>
      </c>
      <c r="CB42" s="2">
        <f t="shared" si="87"/>
        <v>246.0353333</v>
      </c>
      <c r="CC42" s="31">
        <f t="shared" si="99"/>
        <v>9.193666667</v>
      </c>
      <c r="CD42" s="2">
        <f t="shared" si="89"/>
        <v>314.7783333</v>
      </c>
      <c r="CE42" s="2">
        <f t="shared" si="90"/>
        <v>236.8416667</v>
      </c>
      <c r="CF42" s="31">
        <f t="shared" si="100"/>
        <v>9.193666667</v>
      </c>
      <c r="CG42" s="2">
        <f t="shared" si="92"/>
        <v>323.972</v>
      </c>
      <c r="CH42" s="2">
        <f t="shared" si="93"/>
        <v>227.648</v>
      </c>
    </row>
    <row r="43" ht="12.75" customHeight="1">
      <c r="A43" s="5" t="s">
        <v>51</v>
      </c>
      <c r="C43" s="13">
        <v>32743.0</v>
      </c>
      <c r="E43" s="5">
        <v>60.0</v>
      </c>
      <c r="G43" s="2">
        <v>632.06</v>
      </c>
      <c r="H43" s="2">
        <v>135.14</v>
      </c>
      <c r="I43" s="2"/>
      <c r="J43" s="2">
        <v>10.53</v>
      </c>
      <c r="K43" s="2"/>
      <c r="L43" s="2">
        <f t="shared" si="63"/>
        <v>145.67</v>
      </c>
      <c r="M43" s="2"/>
      <c r="N43" s="2">
        <v>10.53</v>
      </c>
      <c r="O43" s="2"/>
      <c r="P43" s="2">
        <f t="shared" si="64"/>
        <v>156.2</v>
      </c>
      <c r="Q43" s="2"/>
      <c r="R43" s="2">
        <v>10.53</v>
      </c>
      <c r="S43" s="2"/>
      <c r="T43" s="2">
        <f t="shared" si="65"/>
        <v>166.73</v>
      </c>
      <c r="U43" s="2"/>
      <c r="V43" s="2">
        <v>10.53</v>
      </c>
      <c r="W43" s="2"/>
      <c r="X43" s="2">
        <f t="shared" si="66"/>
        <v>177.26</v>
      </c>
      <c r="Y43" s="2"/>
      <c r="Z43" s="3">
        <v>10.53</v>
      </c>
      <c r="AA43" s="3"/>
      <c r="AB43" s="3">
        <f t="shared" si="67"/>
        <v>187.79</v>
      </c>
      <c r="AC43" s="2"/>
      <c r="AD43" s="2">
        <v>10.53</v>
      </c>
      <c r="AE43" s="2"/>
      <c r="AF43" s="2">
        <f t="shared" si="68"/>
        <v>198.32</v>
      </c>
      <c r="AG43" s="2"/>
      <c r="AH43" s="2">
        <v>10.53</v>
      </c>
      <c r="AI43" s="2"/>
      <c r="AJ43" s="2">
        <f t="shared" si="69"/>
        <v>208.85</v>
      </c>
      <c r="AK43" s="2"/>
      <c r="AL43" s="2">
        <v>10.53</v>
      </c>
      <c r="AM43" s="2"/>
      <c r="AN43" s="2">
        <f t="shared" si="70"/>
        <v>219.38</v>
      </c>
      <c r="AO43" s="2"/>
      <c r="AP43" s="2">
        <v>10.53</v>
      </c>
      <c r="AQ43" s="2"/>
      <c r="AR43" s="2">
        <f t="shared" si="71"/>
        <v>229.91</v>
      </c>
      <c r="AS43" s="2"/>
      <c r="AT43" s="2">
        <v>10.53</v>
      </c>
      <c r="AU43" s="2"/>
      <c r="AV43" s="2">
        <f t="shared" si="72"/>
        <v>240.44</v>
      </c>
      <c r="AW43" s="2"/>
      <c r="AX43" s="2">
        <v>10.53</v>
      </c>
      <c r="AY43" s="2"/>
      <c r="AZ43" s="2">
        <f t="shared" si="73"/>
        <v>250.97</v>
      </c>
      <c r="BA43" s="2"/>
      <c r="BB43" s="2">
        <v>10.53</v>
      </c>
      <c r="BC43" s="2"/>
      <c r="BD43" s="2">
        <f t="shared" si="74"/>
        <v>261.5</v>
      </c>
      <c r="BE43" s="2"/>
      <c r="BF43" s="2">
        <v>10.53</v>
      </c>
      <c r="BG43" s="2"/>
      <c r="BH43" s="2">
        <f t="shared" si="75"/>
        <v>272.03</v>
      </c>
      <c r="BI43" s="2"/>
      <c r="BJ43" s="2">
        <v>10.53</v>
      </c>
      <c r="BK43" s="2"/>
      <c r="BL43" s="2">
        <f t="shared" si="76"/>
        <v>282.56</v>
      </c>
      <c r="BM43" s="2">
        <v>10.53</v>
      </c>
      <c r="BN43" s="2"/>
      <c r="BO43" s="2">
        <f t="shared" si="77"/>
        <v>293.09</v>
      </c>
      <c r="BP43" s="2">
        <v>10.53</v>
      </c>
      <c r="BQ43" s="2"/>
      <c r="BR43" s="2">
        <f t="shared" si="78"/>
        <v>303.62</v>
      </c>
      <c r="BS43" s="31">
        <f t="shared" si="95"/>
        <v>10.53433333</v>
      </c>
      <c r="BT43" s="2">
        <f t="shared" si="80"/>
        <v>314.1543333</v>
      </c>
      <c r="BU43" s="31">
        <f t="shared" si="96"/>
        <v>10.53433333</v>
      </c>
      <c r="BV43" s="2">
        <f t="shared" si="82"/>
        <v>324.6886667</v>
      </c>
      <c r="BW43" s="31">
        <f t="shared" si="97"/>
        <v>10.53433333</v>
      </c>
      <c r="BX43" s="2">
        <f t="shared" si="84"/>
        <v>335.223</v>
      </c>
      <c r="BY43" s="2">
        <f t="shared" si="62"/>
        <v>296.837</v>
      </c>
      <c r="BZ43" s="31">
        <f t="shared" si="98"/>
        <v>10.53433333</v>
      </c>
      <c r="CA43" s="2">
        <f t="shared" si="86"/>
        <v>345.7573333</v>
      </c>
      <c r="CB43" s="2">
        <f t="shared" si="87"/>
        <v>286.3026667</v>
      </c>
      <c r="CC43" s="31">
        <f t="shared" si="99"/>
        <v>10.53433333</v>
      </c>
      <c r="CD43" s="2">
        <f t="shared" si="89"/>
        <v>356.2916667</v>
      </c>
      <c r="CE43" s="2">
        <f t="shared" si="90"/>
        <v>275.7683333</v>
      </c>
      <c r="CF43" s="31">
        <f t="shared" si="100"/>
        <v>10.53433333</v>
      </c>
      <c r="CG43" s="2">
        <f t="shared" si="92"/>
        <v>366.826</v>
      </c>
      <c r="CH43" s="2">
        <f t="shared" si="93"/>
        <v>265.234</v>
      </c>
    </row>
    <row r="44" ht="12.75" customHeight="1">
      <c r="A44" s="5" t="s">
        <v>52</v>
      </c>
      <c r="C44" s="13">
        <v>32743.0</v>
      </c>
      <c r="E44" s="5">
        <v>60.0</v>
      </c>
      <c r="G44" s="2">
        <v>800.0</v>
      </c>
      <c r="H44" s="2">
        <v>171.07</v>
      </c>
      <c r="I44" s="2"/>
      <c r="J44" s="2">
        <v>13.33</v>
      </c>
      <c r="K44" s="2"/>
      <c r="L44" s="2">
        <f t="shared" si="63"/>
        <v>184.4</v>
      </c>
      <c r="M44" s="2"/>
      <c r="N44" s="2">
        <v>13.33</v>
      </c>
      <c r="O44" s="2"/>
      <c r="P44" s="2">
        <f t="shared" si="64"/>
        <v>197.73</v>
      </c>
      <c r="Q44" s="2"/>
      <c r="R44" s="2">
        <v>13.33</v>
      </c>
      <c r="S44" s="2"/>
      <c r="T44" s="2">
        <f t="shared" si="65"/>
        <v>211.06</v>
      </c>
      <c r="U44" s="2"/>
      <c r="V44" s="2">
        <v>13.33</v>
      </c>
      <c r="W44" s="2"/>
      <c r="X44" s="2">
        <f t="shared" si="66"/>
        <v>224.39</v>
      </c>
      <c r="Y44" s="2"/>
      <c r="Z44" s="3">
        <v>13.33</v>
      </c>
      <c r="AA44" s="3"/>
      <c r="AB44" s="3">
        <f t="shared" si="67"/>
        <v>237.72</v>
      </c>
      <c r="AC44" s="2"/>
      <c r="AD44" s="2">
        <v>13.33</v>
      </c>
      <c r="AE44" s="2"/>
      <c r="AF44" s="2">
        <f t="shared" si="68"/>
        <v>251.05</v>
      </c>
      <c r="AG44" s="2"/>
      <c r="AH44" s="2">
        <v>13.33</v>
      </c>
      <c r="AI44" s="2"/>
      <c r="AJ44" s="2">
        <f t="shared" si="69"/>
        <v>264.38</v>
      </c>
      <c r="AK44" s="2"/>
      <c r="AL44" s="2">
        <v>13.33</v>
      </c>
      <c r="AM44" s="2"/>
      <c r="AN44" s="2">
        <f t="shared" si="70"/>
        <v>277.71</v>
      </c>
      <c r="AO44" s="2"/>
      <c r="AP44" s="2">
        <v>13.33</v>
      </c>
      <c r="AQ44" s="2"/>
      <c r="AR44" s="2">
        <f t="shared" si="71"/>
        <v>291.04</v>
      </c>
      <c r="AS44" s="2"/>
      <c r="AT44" s="2">
        <v>13.33</v>
      </c>
      <c r="AU44" s="2"/>
      <c r="AV44" s="2">
        <f t="shared" si="72"/>
        <v>304.37</v>
      </c>
      <c r="AW44" s="2"/>
      <c r="AX44" s="2">
        <v>13.33</v>
      </c>
      <c r="AY44" s="2"/>
      <c r="AZ44" s="2">
        <f t="shared" si="73"/>
        <v>317.7</v>
      </c>
      <c r="BA44" s="2"/>
      <c r="BB44" s="2">
        <v>13.33</v>
      </c>
      <c r="BC44" s="2"/>
      <c r="BD44" s="2">
        <f t="shared" si="74"/>
        <v>331.03</v>
      </c>
      <c r="BE44" s="2"/>
      <c r="BF44" s="2">
        <v>13.33</v>
      </c>
      <c r="BG44" s="2"/>
      <c r="BH44" s="2">
        <f t="shared" si="75"/>
        <v>344.36</v>
      </c>
      <c r="BI44" s="2"/>
      <c r="BJ44" s="2">
        <v>13.33</v>
      </c>
      <c r="BK44" s="2"/>
      <c r="BL44" s="2">
        <f t="shared" si="76"/>
        <v>357.69</v>
      </c>
      <c r="BM44" s="2">
        <v>13.33</v>
      </c>
      <c r="BN44" s="2"/>
      <c r="BO44" s="2">
        <f t="shared" si="77"/>
        <v>371.02</v>
      </c>
      <c r="BP44" s="2">
        <v>13.33</v>
      </c>
      <c r="BQ44" s="2"/>
      <c r="BR44" s="2">
        <f t="shared" si="78"/>
        <v>384.35</v>
      </c>
      <c r="BS44" s="31">
        <f t="shared" si="95"/>
        <v>13.33333333</v>
      </c>
      <c r="BT44" s="2">
        <f t="shared" si="80"/>
        <v>397.6833333</v>
      </c>
      <c r="BU44" s="31">
        <f t="shared" si="96"/>
        <v>13.33333333</v>
      </c>
      <c r="BV44" s="2">
        <f t="shared" si="82"/>
        <v>411.0166667</v>
      </c>
      <c r="BW44" s="31">
        <f t="shared" si="97"/>
        <v>13.33333333</v>
      </c>
      <c r="BX44" s="2">
        <f t="shared" si="84"/>
        <v>424.35</v>
      </c>
      <c r="BY44" s="2">
        <f t="shared" si="62"/>
        <v>375.65</v>
      </c>
      <c r="BZ44" s="31">
        <f t="shared" si="98"/>
        <v>13.33333333</v>
      </c>
      <c r="CA44" s="2">
        <f t="shared" si="86"/>
        <v>437.6833333</v>
      </c>
      <c r="CB44" s="2">
        <f t="shared" si="87"/>
        <v>362.3166667</v>
      </c>
      <c r="CC44" s="31">
        <f t="shared" si="99"/>
        <v>13.33333333</v>
      </c>
      <c r="CD44" s="2">
        <f t="shared" si="89"/>
        <v>451.0166667</v>
      </c>
      <c r="CE44" s="2">
        <f t="shared" si="90"/>
        <v>348.9833333</v>
      </c>
      <c r="CF44" s="31">
        <f t="shared" si="100"/>
        <v>13.33333333</v>
      </c>
      <c r="CG44" s="2">
        <f t="shared" si="92"/>
        <v>464.35</v>
      </c>
      <c r="CH44" s="2">
        <f t="shared" si="93"/>
        <v>335.65</v>
      </c>
    </row>
    <row r="45" ht="12.75" customHeight="1">
      <c r="A45" s="5" t="s">
        <v>53</v>
      </c>
      <c r="C45" s="13">
        <v>32932.0</v>
      </c>
      <c r="E45" s="5">
        <v>60.0</v>
      </c>
      <c r="G45" s="2">
        <v>157.31</v>
      </c>
      <c r="H45" s="2">
        <v>32.31</v>
      </c>
      <c r="I45" s="2"/>
      <c r="J45" s="2">
        <v>2.62</v>
      </c>
      <c r="K45" s="2"/>
      <c r="L45" s="2">
        <f t="shared" si="63"/>
        <v>34.93</v>
      </c>
      <c r="M45" s="2"/>
      <c r="N45" s="2">
        <v>2.62</v>
      </c>
      <c r="O45" s="2"/>
      <c r="P45" s="2">
        <f t="shared" si="64"/>
        <v>37.55</v>
      </c>
      <c r="Q45" s="2"/>
      <c r="R45" s="2">
        <v>2.62</v>
      </c>
      <c r="S45" s="2"/>
      <c r="T45" s="2">
        <f t="shared" si="65"/>
        <v>40.17</v>
      </c>
      <c r="U45" s="2"/>
      <c r="V45" s="2">
        <v>2.62</v>
      </c>
      <c r="W45" s="2"/>
      <c r="X45" s="2">
        <f t="shared" si="66"/>
        <v>42.79</v>
      </c>
      <c r="Y45" s="2"/>
      <c r="Z45" s="3">
        <v>2.62</v>
      </c>
      <c r="AA45" s="3"/>
      <c r="AB45" s="3">
        <f t="shared" si="67"/>
        <v>45.41</v>
      </c>
      <c r="AC45" s="2"/>
      <c r="AD45" s="2">
        <v>2.62</v>
      </c>
      <c r="AE45" s="2"/>
      <c r="AF45" s="2">
        <f t="shared" si="68"/>
        <v>48.03</v>
      </c>
      <c r="AG45" s="2"/>
      <c r="AH45" s="2">
        <v>2.62</v>
      </c>
      <c r="AI45" s="2"/>
      <c r="AJ45" s="2">
        <f t="shared" si="69"/>
        <v>50.65</v>
      </c>
      <c r="AK45" s="2"/>
      <c r="AL45" s="2">
        <v>2.62</v>
      </c>
      <c r="AM45" s="2"/>
      <c r="AN45" s="2">
        <f t="shared" si="70"/>
        <v>53.27</v>
      </c>
      <c r="AO45" s="2"/>
      <c r="AP45" s="2">
        <v>2.62</v>
      </c>
      <c r="AQ45" s="2"/>
      <c r="AR45" s="2">
        <f t="shared" si="71"/>
        <v>55.89</v>
      </c>
      <c r="AS45" s="2"/>
      <c r="AT45" s="2">
        <v>2.62</v>
      </c>
      <c r="AU45" s="2"/>
      <c r="AV45" s="2">
        <f t="shared" si="72"/>
        <v>58.51</v>
      </c>
      <c r="AW45" s="2"/>
      <c r="AX45" s="2">
        <v>2.62</v>
      </c>
      <c r="AY45" s="2"/>
      <c r="AZ45" s="2">
        <f t="shared" si="73"/>
        <v>61.13</v>
      </c>
      <c r="BA45" s="2"/>
      <c r="BB45" s="2">
        <v>2.62</v>
      </c>
      <c r="BC45" s="2"/>
      <c r="BD45" s="2">
        <f t="shared" si="74"/>
        <v>63.75</v>
      </c>
      <c r="BE45" s="2"/>
      <c r="BF45" s="2">
        <v>2.62</v>
      </c>
      <c r="BG45" s="2"/>
      <c r="BH45" s="2">
        <f t="shared" si="75"/>
        <v>66.37</v>
      </c>
      <c r="BI45" s="2"/>
      <c r="BJ45" s="2">
        <v>2.62</v>
      </c>
      <c r="BK45" s="2"/>
      <c r="BL45" s="2">
        <f t="shared" si="76"/>
        <v>68.99</v>
      </c>
      <c r="BM45" s="2">
        <v>2.62</v>
      </c>
      <c r="BN45" s="2"/>
      <c r="BO45" s="2">
        <f t="shared" si="77"/>
        <v>71.61</v>
      </c>
      <c r="BP45" s="2">
        <v>2.62</v>
      </c>
      <c r="BQ45" s="2"/>
      <c r="BR45" s="2">
        <f t="shared" si="78"/>
        <v>74.23</v>
      </c>
      <c r="BS45" s="31">
        <f t="shared" si="95"/>
        <v>2.621833333</v>
      </c>
      <c r="BT45" s="2">
        <f t="shared" si="80"/>
        <v>76.85183333</v>
      </c>
      <c r="BU45" s="31">
        <f t="shared" si="96"/>
        <v>2.621833333</v>
      </c>
      <c r="BV45" s="2">
        <f t="shared" si="82"/>
        <v>79.47366667</v>
      </c>
      <c r="BW45" s="31">
        <f t="shared" si="97"/>
        <v>2.621833333</v>
      </c>
      <c r="BX45" s="2">
        <f t="shared" si="84"/>
        <v>82.0955</v>
      </c>
      <c r="BY45" s="2">
        <f t="shared" si="62"/>
        <v>75.2145</v>
      </c>
      <c r="BZ45" s="31">
        <f t="shared" si="98"/>
        <v>2.621833333</v>
      </c>
      <c r="CA45" s="2">
        <f t="shared" si="86"/>
        <v>84.71733333</v>
      </c>
      <c r="CB45" s="2">
        <f t="shared" si="87"/>
        <v>72.59266667</v>
      </c>
      <c r="CC45" s="31">
        <f t="shared" si="99"/>
        <v>2.621833333</v>
      </c>
      <c r="CD45" s="2">
        <f t="shared" si="89"/>
        <v>87.33916667</v>
      </c>
      <c r="CE45" s="2">
        <f t="shared" si="90"/>
        <v>69.97083333</v>
      </c>
      <c r="CF45" s="31">
        <f t="shared" si="100"/>
        <v>2.621833333</v>
      </c>
      <c r="CG45" s="2">
        <f t="shared" si="92"/>
        <v>89.961</v>
      </c>
      <c r="CH45" s="2">
        <f t="shared" si="93"/>
        <v>67.349</v>
      </c>
    </row>
    <row r="46" ht="12.75" customHeight="1">
      <c r="A46" s="5" t="s">
        <v>48</v>
      </c>
      <c r="C46" s="13">
        <v>32932.0</v>
      </c>
      <c r="E46" s="5">
        <v>60.0</v>
      </c>
      <c r="G46" s="2">
        <v>300.0</v>
      </c>
      <c r="H46" s="2">
        <v>61.67</v>
      </c>
      <c r="I46" s="2"/>
      <c r="J46" s="2">
        <v>5.0</v>
      </c>
      <c r="K46" s="2"/>
      <c r="L46" s="2">
        <f t="shared" si="63"/>
        <v>66.67</v>
      </c>
      <c r="M46" s="2"/>
      <c r="N46" s="2">
        <v>5.0</v>
      </c>
      <c r="O46" s="2"/>
      <c r="P46" s="2">
        <f t="shared" si="64"/>
        <v>71.67</v>
      </c>
      <c r="Q46" s="2"/>
      <c r="R46" s="2">
        <v>5.0</v>
      </c>
      <c r="S46" s="2"/>
      <c r="T46" s="2">
        <f t="shared" si="65"/>
        <v>76.67</v>
      </c>
      <c r="U46" s="2"/>
      <c r="V46" s="2">
        <v>5.0</v>
      </c>
      <c r="W46" s="2"/>
      <c r="X46" s="2">
        <f t="shared" si="66"/>
        <v>81.67</v>
      </c>
      <c r="Y46" s="2"/>
      <c r="Z46" s="3">
        <v>5.0</v>
      </c>
      <c r="AA46" s="3"/>
      <c r="AB46" s="3">
        <f t="shared" si="67"/>
        <v>86.67</v>
      </c>
      <c r="AC46" s="2"/>
      <c r="AD46" s="2">
        <v>5.0</v>
      </c>
      <c r="AE46" s="2"/>
      <c r="AF46" s="2">
        <f t="shared" si="68"/>
        <v>91.67</v>
      </c>
      <c r="AG46" s="2"/>
      <c r="AH46" s="2">
        <v>5.0</v>
      </c>
      <c r="AI46" s="2"/>
      <c r="AJ46" s="2">
        <f t="shared" si="69"/>
        <v>96.67</v>
      </c>
      <c r="AK46" s="2"/>
      <c r="AL46" s="2">
        <v>5.0</v>
      </c>
      <c r="AM46" s="2"/>
      <c r="AN46" s="2">
        <f t="shared" si="70"/>
        <v>101.67</v>
      </c>
      <c r="AO46" s="2"/>
      <c r="AP46" s="2">
        <v>5.0</v>
      </c>
      <c r="AQ46" s="2"/>
      <c r="AR46" s="2">
        <f t="shared" si="71"/>
        <v>106.67</v>
      </c>
      <c r="AS46" s="2"/>
      <c r="AT46" s="2">
        <v>5.0</v>
      </c>
      <c r="AU46" s="2"/>
      <c r="AV46" s="2">
        <f t="shared" si="72"/>
        <v>111.67</v>
      </c>
      <c r="AW46" s="2"/>
      <c r="AX46" s="2">
        <v>5.0</v>
      </c>
      <c r="AY46" s="2"/>
      <c r="AZ46" s="2">
        <f t="shared" si="73"/>
        <v>116.67</v>
      </c>
      <c r="BA46" s="2"/>
      <c r="BB46" s="2">
        <v>5.0</v>
      </c>
      <c r="BC46" s="2"/>
      <c r="BD46" s="2">
        <f t="shared" si="74"/>
        <v>121.67</v>
      </c>
      <c r="BE46" s="2"/>
      <c r="BF46" s="2">
        <v>5.0</v>
      </c>
      <c r="BG46" s="2"/>
      <c r="BH46" s="2">
        <f t="shared" si="75"/>
        <v>126.67</v>
      </c>
      <c r="BI46" s="2"/>
      <c r="BJ46" s="2">
        <v>5.0</v>
      </c>
      <c r="BK46" s="2"/>
      <c r="BL46" s="2">
        <f t="shared" si="76"/>
        <v>131.67</v>
      </c>
      <c r="BM46" s="2">
        <v>5.0</v>
      </c>
      <c r="BN46" s="2"/>
      <c r="BO46" s="2">
        <f t="shared" si="77"/>
        <v>136.67</v>
      </c>
      <c r="BP46" s="2">
        <v>5.0</v>
      </c>
      <c r="BQ46" s="2"/>
      <c r="BR46" s="2">
        <f t="shared" si="78"/>
        <v>141.67</v>
      </c>
      <c r="BS46" s="31">
        <f t="shared" si="95"/>
        <v>5</v>
      </c>
      <c r="BT46" s="2">
        <f t="shared" si="80"/>
        <v>146.67</v>
      </c>
      <c r="BU46" s="31">
        <f t="shared" si="96"/>
        <v>5</v>
      </c>
      <c r="BV46" s="2">
        <f t="shared" si="82"/>
        <v>151.67</v>
      </c>
      <c r="BW46" s="31">
        <f t="shared" si="97"/>
        <v>5</v>
      </c>
      <c r="BX46" s="2">
        <f t="shared" si="84"/>
        <v>156.67</v>
      </c>
      <c r="BY46" s="2">
        <f t="shared" si="62"/>
        <v>143.33</v>
      </c>
      <c r="BZ46" s="31">
        <f t="shared" si="98"/>
        <v>5</v>
      </c>
      <c r="CA46" s="2">
        <f t="shared" si="86"/>
        <v>161.67</v>
      </c>
      <c r="CB46" s="2">
        <f t="shared" si="87"/>
        <v>138.33</v>
      </c>
      <c r="CC46" s="31">
        <f t="shared" si="99"/>
        <v>5</v>
      </c>
      <c r="CD46" s="2">
        <f t="shared" si="89"/>
        <v>166.67</v>
      </c>
      <c r="CE46" s="2">
        <f t="shared" si="90"/>
        <v>133.33</v>
      </c>
      <c r="CF46" s="31">
        <f t="shared" si="100"/>
        <v>5</v>
      </c>
      <c r="CG46" s="2">
        <f t="shared" si="92"/>
        <v>171.67</v>
      </c>
      <c r="CH46" s="2">
        <f t="shared" si="93"/>
        <v>128.33</v>
      </c>
    </row>
    <row r="47" ht="12.75" customHeight="1">
      <c r="A47" s="5" t="s">
        <v>48</v>
      </c>
      <c r="C47" s="13">
        <v>32991.0</v>
      </c>
      <c r="E47" s="5">
        <v>60.0</v>
      </c>
      <c r="G47" s="2">
        <v>150.0</v>
      </c>
      <c r="H47" s="2">
        <v>30.42</v>
      </c>
      <c r="I47" s="2"/>
      <c r="J47" s="2">
        <v>2.5</v>
      </c>
      <c r="K47" s="2"/>
      <c r="L47" s="2">
        <f t="shared" si="63"/>
        <v>32.92</v>
      </c>
      <c r="M47" s="2"/>
      <c r="N47" s="2">
        <v>2.5</v>
      </c>
      <c r="O47" s="2"/>
      <c r="P47" s="2">
        <f t="shared" si="64"/>
        <v>35.42</v>
      </c>
      <c r="Q47" s="2"/>
      <c r="R47" s="2">
        <v>2.5</v>
      </c>
      <c r="S47" s="2"/>
      <c r="T47" s="2">
        <f t="shared" si="65"/>
        <v>37.92</v>
      </c>
      <c r="U47" s="2"/>
      <c r="V47" s="2">
        <v>2.5</v>
      </c>
      <c r="W47" s="2"/>
      <c r="X47" s="2">
        <f t="shared" si="66"/>
        <v>40.42</v>
      </c>
      <c r="Y47" s="2"/>
      <c r="Z47" s="3">
        <v>2.5</v>
      </c>
      <c r="AA47" s="3"/>
      <c r="AB47" s="3">
        <f t="shared" si="67"/>
        <v>42.92</v>
      </c>
      <c r="AC47" s="2"/>
      <c r="AD47" s="2">
        <v>2.5</v>
      </c>
      <c r="AE47" s="2"/>
      <c r="AF47" s="2">
        <f t="shared" si="68"/>
        <v>45.42</v>
      </c>
      <c r="AG47" s="2"/>
      <c r="AH47" s="2">
        <v>2.5</v>
      </c>
      <c r="AI47" s="2"/>
      <c r="AJ47" s="2">
        <f t="shared" si="69"/>
        <v>47.92</v>
      </c>
      <c r="AK47" s="2"/>
      <c r="AL47" s="2">
        <v>2.5</v>
      </c>
      <c r="AM47" s="2"/>
      <c r="AN47" s="2">
        <f t="shared" si="70"/>
        <v>50.42</v>
      </c>
      <c r="AO47" s="2"/>
      <c r="AP47" s="2">
        <v>2.5</v>
      </c>
      <c r="AQ47" s="2"/>
      <c r="AR47" s="2">
        <f t="shared" si="71"/>
        <v>52.92</v>
      </c>
      <c r="AS47" s="2"/>
      <c r="AT47" s="2">
        <v>2.5</v>
      </c>
      <c r="AU47" s="2"/>
      <c r="AV47" s="2">
        <f t="shared" si="72"/>
        <v>55.42</v>
      </c>
      <c r="AW47" s="2"/>
      <c r="AX47" s="2">
        <v>2.5</v>
      </c>
      <c r="AY47" s="2"/>
      <c r="AZ47" s="2">
        <f t="shared" si="73"/>
        <v>57.92</v>
      </c>
      <c r="BA47" s="2"/>
      <c r="BB47" s="2">
        <v>2.5</v>
      </c>
      <c r="BC47" s="2"/>
      <c r="BD47" s="2">
        <f t="shared" si="74"/>
        <v>60.42</v>
      </c>
      <c r="BE47" s="2"/>
      <c r="BF47" s="2">
        <v>2.5</v>
      </c>
      <c r="BG47" s="2"/>
      <c r="BH47" s="2">
        <f t="shared" si="75"/>
        <v>62.92</v>
      </c>
      <c r="BI47" s="2"/>
      <c r="BJ47" s="2">
        <v>2.5</v>
      </c>
      <c r="BK47" s="2"/>
      <c r="BL47" s="2">
        <f t="shared" si="76"/>
        <v>65.42</v>
      </c>
      <c r="BM47" s="2">
        <v>2.5</v>
      </c>
      <c r="BN47" s="2"/>
      <c r="BO47" s="2">
        <f t="shared" si="77"/>
        <v>67.92</v>
      </c>
      <c r="BP47" s="2">
        <v>2.5</v>
      </c>
      <c r="BQ47" s="2"/>
      <c r="BR47" s="2">
        <f t="shared" si="78"/>
        <v>70.42</v>
      </c>
      <c r="BS47" s="31">
        <f t="shared" si="95"/>
        <v>2.5</v>
      </c>
      <c r="BT47" s="2">
        <f t="shared" si="80"/>
        <v>72.92</v>
      </c>
      <c r="BU47" s="31">
        <f t="shared" si="96"/>
        <v>2.5</v>
      </c>
      <c r="BV47" s="2">
        <f t="shared" si="82"/>
        <v>75.42</v>
      </c>
      <c r="BW47" s="31">
        <f t="shared" si="97"/>
        <v>2.5</v>
      </c>
      <c r="BX47" s="2">
        <f t="shared" si="84"/>
        <v>77.92</v>
      </c>
      <c r="BY47" s="2">
        <f t="shared" si="62"/>
        <v>72.08</v>
      </c>
      <c r="BZ47" s="31">
        <f t="shared" si="98"/>
        <v>2.5</v>
      </c>
      <c r="CA47" s="2">
        <f t="shared" si="86"/>
        <v>80.42</v>
      </c>
      <c r="CB47" s="2">
        <f t="shared" si="87"/>
        <v>69.58</v>
      </c>
      <c r="CC47" s="31">
        <f t="shared" si="99"/>
        <v>2.5</v>
      </c>
      <c r="CD47" s="2">
        <f t="shared" si="89"/>
        <v>82.92</v>
      </c>
      <c r="CE47" s="2">
        <f t="shared" si="90"/>
        <v>67.08</v>
      </c>
      <c r="CF47" s="31">
        <f t="shared" si="100"/>
        <v>2.5</v>
      </c>
      <c r="CG47" s="2">
        <f t="shared" si="92"/>
        <v>85.42</v>
      </c>
      <c r="CH47" s="2">
        <f t="shared" si="93"/>
        <v>64.58</v>
      </c>
    </row>
    <row r="48" ht="12.75" customHeight="1">
      <c r="A48" s="5" t="s">
        <v>48</v>
      </c>
      <c r="C48" s="13">
        <v>33238.0</v>
      </c>
      <c r="E48" s="5">
        <v>60.0</v>
      </c>
      <c r="G48" s="2">
        <v>4512.7</v>
      </c>
      <c r="H48" s="2">
        <v>827.31</v>
      </c>
      <c r="I48" s="2"/>
      <c r="J48" s="2">
        <v>75.21</v>
      </c>
      <c r="K48" s="2"/>
      <c r="L48" s="2">
        <f t="shared" si="63"/>
        <v>902.52</v>
      </c>
      <c r="M48" s="2"/>
      <c r="N48" s="2">
        <v>75.21</v>
      </c>
      <c r="O48" s="2"/>
      <c r="P48" s="2">
        <f t="shared" si="64"/>
        <v>977.73</v>
      </c>
      <c r="Q48" s="2"/>
      <c r="R48" s="2">
        <v>75.21</v>
      </c>
      <c r="S48" s="2"/>
      <c r="T48" s="2">
        <f t="shared" si="65"/>
        <v>1052.94</v>
      </c>
      <c r="U48" s="2"/>
      <c r="V48" s="2">
        <v>75.21</v>
      </c>
      <c r="W48" s="2"/>
      <c r="X48" s="2">
        <f t="shared" si="66"/>
        <v>1128.15</v>
      </c>
      <c r="Y48" s="2"/>
      <c r="Z48" s="3">
        <v>75.21</v>
      </c>
      <c r="AA48" s="3"/>
      <c r="AB48" s="3">
        <f t="shared" si="67"/>
        <v>1203.36</v>
      </c>
      <c r="AC48" s="2"/>
      <c r="AD48" s="2">
        <v>75.21</v>
      </c>
      <c r="AE48" s="2"/>
      <c r="AF48" s="2">
        <f t="shared" si="68"/>
        <v>1278.57</v>
      </c>
      <c r="AG48" s="2"/>
      <c r="AH48" s="2">
        <v>75.21</v>
      </c>
      <c r="AI48" s="2"/>
      <c r="AJ48" s="2">
        <f t="shared" si="69"/>
        <v>1353.78</v>
      </c>
      <c r="AK48" s="2"/>
      <c r="AL48" s="2">
        <v>75.21</v>
      </c>
      <c r="AM48" s="2"/>
      <c r="AN48" s="2">
        <f t="shared" si="70"/>
        <v>1428.99</v>
      </c>
      <c r="AO48" s="2"/>
      <c r="AP48" s="2">
        <v>75.21</v>
      </c>
      <c r="AQ48" s="2"/>
      <c r="AR48" s="2">
        <f t="shared" si="71"/>
        <v>1504.2</v>
      </c>
      <c r="AS48" s="2"/>
      <c r="AT48" s="2">
        <v>75.21</v>
      </c>
      <c r="AU48" s="2"/>
      <c r="AV48" s="2">
        <f t="shared" si="72"/>
        <v>1579.41</v>
      </c>
      <c r="AW48" s="2"/>
      <c r="AX48" s="2">
        <v>75.21</v>
      </c>
      <c r="AY48" s="2"/>
      <c r="AZ48" s="2">
        <f t="shared" si="73"/>
        <v>1654.62</v>
      </c>
      <c r="BA48" s="2"/>
      <c r="BB48" s="2">
        <v>75.21</v>
      </c>
      <c r="BC48" s="2"/>
      <c r="BD48" s="2">
        <f t="shared" si="74"/>
        <v>1729.83</v>
      </c>
      <c r="BE48" s="2"/>
      <c r="BF48" s="2">
        <v>75.21</v>
      </c>
      <c r="BG48" s="2"/>
      <c r="BH48" s="2">
        <f t="shared" si="75"/>
        <v>1805.04</v>
      </c>
      <c r="BI48" s="2"/>
      <c r="BJ48" s="2">
        <v>75.21</v>
      </c>
      <c r="BK48" s="2"/>
      <c r="BL48" s="2">
        <f t="shared" si="76"/>
        <v>1880.25</v>
      </c>
      <c r="BM48" s="2">
        <v>75.21</v>
      </c>
      <c r="BN48" s="2"/>
      <c r="BO48" s="2">
        <f t="shared" si="77"/>
        <v>1955.46</v>
      </c>
      <c r="BP48" s="2">
        <v>75.21</v>
      </c>
      <c r="BQ48" s="2"/>
      <c r="BR48" s="2">
        <f t="shared" si="78"/>
        <v>2030.67</v>
      </c>
      <c r="BS48" s="31">
        <f t="shared" si="95"/>
        <v>75.21166667</v>
      </c>
      <c r="BT48" s="2">
        <f t="shared" si="80"/>
        <v>2105.881667</v>
      </c>
      <c r="BU48" s="31">
        <f t="shared" si="96"/>
        <v>75.21166667</v>
      </c>
      <c r="BV48" s="2">
        <f t="shared" si="82"/>
        <v>2181.093333</v>
      </c>
      <c r="BW48" s="31">
        <f t="shared" si="97"/>
        <v>75.21166667</v>
      </c>
      <c r="BX48" s="2">
        <f t="shared" si="84"/>
        <v>2256.305</v>
      </c>
      <c r="BY48" s="2">
        <f t="shared" si="62"/>
        <v>2256.395</v>
      </c>
      <c r="BZ48" s="31">
        <f t="shared" si="98"/>
        <v>75.21166667</v>
      </c>
      <c r="CA48" s="2">
        <f t="shared" si="86"/>
        <v>2331.516667</v>
      </c>
      <c r="CB48" s="2">
        <f t="shared" si="87"/>
        <v>2181.183333</v>
      </c>
      <c r="CC48" s="31">
        <f t="shared" si="99"/>
        <v>75.21166667</v>
      </c>
      <c r="CD48" s="2">
        <f t="shared" si="89"/>
        <v>2406.728333</v>
      </c>
      <c r="CE48" s="2">
        <f t="shared" si="90"/>
        <v>2105.971667</v>
      </c>
      <c r="CF48" s="31">
        <f t="shared" si="100"/>
        <v>75.21166667</v>
      </c>
      <c r="CG48" s="2">
        <f t="shared" si="92"/>
        <v>2481.94</v>
      </c>
      <c r="CH48" s="2">
        <f t="shared" si="93"/>
        <v>2030.76</v>
      </c>
    </row>
    <row r="49" ht="12.75" customHeight="1">
      <c r="A49" s="5" t="s">
        <v>54</v>
      </c>
      <c r="C49" s="13">
        <v>34335.0</v>
      </c>
      <c r="E49" s="5">
        <v>60.0</v>
      </c>
      <c r="G49" s="2">
        <v>1328.33</v>
      </c>
      <c r="H49" s="2">
        <v>188.19</v>
      </c>
      <c r="I49" s="2"/>
      <c r="J49" s="2">
        <v>22.14</v>
      </c>
      <c r="K49" s="2"/>
      <c r="L49" s="2">
        <f t="shared" si="63"/>
        <v>210.33</v>
      </c>
      <c r="M49" s="2"/>
      <c r="N49" s="2">
        <v>22.14</v>
      </c>
      <c r="O49" s="2"/>
      <c r="P49" s="2">
        <f t="shared" si="64"/>
        <v>232.47</v>
      </c>
      <c r="Q49" s="2"/>
      <c r="R49" s="2">
        <v>22.14</v>
      </c>
      <c r="S49" s="2"/>
      <c r="T49" s="2">
        <f t="shared" si="65"/>
        <v>254.61</v>
      </c>
      <c r="U49" s="2"/>
      <c r="V49" s="2">
        <v>22.14</v>
      </c>
      <c r="W49" s="2"/>
      <c r="X49" s="2">
        <f t="shared" si="66"/>
        <v>276.75</v>
      </c>
      <c r="Y49" s="2"/>
      <c r="Z49" s="3">
        <v>22.14</v>
      </c>
      <c r="AA49" s="3"/>
      <c r="AB49" s="3">
        <f t="shared" si="67"/>
        <v>298.89</v>
      </c>
      <c r="AC49" s="2"/>
      <c r="AD49" s="2">
        <v>22.14</v>
      </c>
      <c r="AE49" s="2"/>
      <c r="AF49" s="2">
        <f t="shared" si="68"/>
        <v>321.03</v>
      </c>
      <c r="AG49" s="2"/>
      <c r="AH49" s="2">
        <v>22.14</v>
      </c>
      <c r="AI49" s="2"/>
      <c r="AJ49" s="2">
        <f t="shared" si="69"/>
        <v>343.17</v>
      </c>
      <c r="AK49" s="2"/>
      <c r="AL49" s="2">
        <v>22.14</v>
      </c>
      <c r="AM49" s="2"/>
      <c r="AN49" s="2">
        <f t="shared" si="70"/>
        <v>365.31</v>
      </c>
      <c r="AO49" s="2"/>
      <c r="AP49" s="2">
        <v>22.14</v>
      </c>
      <c r="AQ49" s="2"/>
      <c r="AR49" s="2">
        <f t="shared" si="71"/>
        <v>387.45</v>
      </c>
      <c r="AS49" s="2"/>
      <c r="AT49" s="2">
        <v>22.14</v>
      </c>
      <c r="AU49" s="2"/>
      <c r="AV49" s="2">
        <f t="shared" si="72"/>
        <v>409.59</v>
      </c>
      <c r="AW49" s="2"/>
      <c r="AX49" s="2">
        <v>22.14</v>
      </c>
      <c r="AY49" s="2"/>
      <c r="AZ49" s="2">
        <f t="shared" si="73"/>
        <v>431.73</v>
      </c>
      <c r="BA49" s="2"/>
      <c r="BB49" s="2">
        <v>22.14</v>
      </c>
      <c r="BC49" s="2"/>
      <c r="BD49" s="2">
        <f t="shared" si="74"/>
        <v>453.87</v>
      </c>
      <c r="BE49" s="2"/>
      <c r="BF49" s="2">
        <v>22.14</v>
      </c>
      <c r="BG49" s="2"/>
      <c r="BH49" s="2">
        <f t="shared" si="75"/>
        <v>476.01</v>
      </c>
      <c r="BI49" s="2"/>
      <c r="BJ49" s="2">
        <v>22.14</v>
      </c>
      <c r="BK49" s="2"/>
      <c r="BL49" s="2">
        <f t="shared" si="76"/>
        <v>498.15</v>
      </c>
      <c r="BM49" s="2">
        <v>22.14</v>
      </c>
      <c r="BN49" s="2"/>
      <c r="BO49" s="2">
        <f t="shared" si="77"/>
        <v>520.29</v>
      </c>
      <c r="BP49" s="2">
        <v>22.14</v>
      </c>
      <c r="BQ49" s="2"/>
      <c r="BR49" s="2">
        <f t="shared" si="78"/>
        <v>542.43</v>
      </c>
      <c r="BS49" s="31">
        <f t="shared" si="95"/>
        <v>22.13883333</v>
      </c>
      <c r="BT49" s="2">
        <f t="shared" si="80"/>
        <v>564.5688333</v>
      </c>
      <c r="BU49" s="31">
        <f t="shared" si="96"/>
        <v>22.13883333</v>
      </c>
      <c r="BV49" s="2">
        <f t="shared" si="82"/>
        <v>586.7076667</v>
      </c>
      <c r="BW49" s="31">
        <f t="shared" si="97"/>
        <v>22.13883333</v>
      </c>
      <c r="BX49" s="2">
        <f t="shared" si="84"/>
        <v>608.8465</v>
      </c>
      <c r="BY49" s="2">
        <f t="shared" si="62"/>
        <v>719.4835</v>
      </c>
      <c r="BZ49" s="31">
        <f t="shared" si="98"/>
        <v>22.13883333</v>
      </c>
      <c r="CA49" s="2">
        <f t="shared" si="86"/>
        <v>630.9853333</v>
      </c>
      <c r="CB49" s="2">
        <f t="shared" si="87"/>
        <v>697.3446667</v>
      </c>
      <c r="CC49" s="31">
        <f t="shared" si="99"/>
        <v>22.13883333</v>
      </c>
      <c r="CD49" s="2">
        <f t="shared" si="89"/>
        <v>653.1241667</v>
      </c>
      <c r="CE49" s="2">
        <f t="shared" si="90"/>
        <v>675.2058333</v>
      </c>
      <c r="CF49" s="31">
        <f t="shared" si="100"/>
        <v>22.13883333</v>
      </c>
      <c r="CG49" s="2">
        <f t="shared" si="92"/>
        <v>675.263</v>
      </c>
      <c r="CH49" s="2">
        <f t="shared" si="93"/>
        <v>653.067</v>
      </c>
    </row>
    <row r="50" ht="12.75" customHeight="1">
      <c r="A50" s="5" t="s">
        <v>55</v>
      </c>
      <c r="C50" s="13">
        <v>34752.0</v>
      </c>
      <c r="E50" s="5">
        <v>60.0</v>
      </c>
      <c r="G50" s="2">
        <v>758.0</v>
      </c>
      <c r="H50" s="2">
        <v>555.87</v>
      </c>
      <c r="I50" s="2"/>
      <c r="J50" s="2">
        <v>75.8</v>
      </c>
      <c r="K50" s="2"/>
      <c r="L50" s="2">
        <f t="shared" si="63"/>
        <v>631.67</v>
      </c>
      <c r="M50" s="2"/>
      <c r="N50" s="2">
        <v>75.8</v>
      </c>
      <c r="O50" s="2"/>
      <c r="P50" s="2">
        <f t="shared" si="64"/>
        <v>707.47</v>
      </c>
      <c r="Q50" s="2"/>
      <c r="R50" s="2">
        <v>75.8</v>
      </c>
      <c r="S50" s="2"/>
      <c r="T50" s="2">
        <f t="shared" si="65"/>
        <v>783.27</v>
      </c>
      <c r="U50" s="2"/>
      <c r="V50" s="2">
        <v>-25.27</v>
      </c>
      <c r="W50" s="2"/>
      <c r="X50" s="2">
        <f t="shared" si="66"/>
        <v>758</v>
      </c>
      <c r="Y50" s="2"/>
      <c r="Z50" s="3"/>
      <c r="AA50" s="3"/>
      <c r="AB50" s="3">
        <f t="shared" si="67"/>
        <v>758</v>
      </c>
      <c r="AC50" s="2"/>
      <c r="AD50" s="2"/>
      <c r="AE50" s="2"/>
      <c r="AF50" s="2">
        <f t="shared" si="68"/>
        <v>758</v>
      </c>
      <c r="AG50" s="2"/>
      <c r="AH50" s="2"/>
      <c r="AI50" s="2"/>
      <c r="AJ50" s="2">
        <f t="shared" si="69"/>
        <v>758</v>
      </c>
      <c r="AK50" s="2"/>
      <c r="AL50" s="2">
        <v>0.0</v>
      </c>
      <c r="AM50" s="2"/>
      <c r="AN50" s="2">
        <f t="shared" si="70"/>
        <v>758</v>
      </c>
      <c r="AO50" s="2"/>
      <c r="AP50" s="2"/>
      <c r="AQ50" s="2"/>
      <c r="AR50" s="2">
        <f t="shared" si="71"/>
        <v>758</v>
      </c>
      <c r="AS50" s="2"/>
      <c r="AT50" s="2">
        <v>0.0</v>
      </c>
      <c r="AU50" s="2"/>
      <c r="AV50" s="2">
        <f t="shared" si="72"/>
        <v>758</v>
      </c>
      <c r="AW50" s="2"/>
      <c r="AX50" s="2">
        <v>0.0</v>
      </c>
      <c r="AY50" s="2"/>
      <c r="AZ50" s="2">
        <f t="shared" si="73"/>
        <v>758</v>
      </c>
      <c r="BA50" s="2"/>
      <c r="BB50" s="2">
        <v>0.0</v>
      </c>
      <c r="BC50" s="2"/>
      <c r="BD50" s="2">
        <f t="shared" si="74"/>
        <v>758</v>
      </c>
      <c r="BE50" s="2"/>
      <c r="BF50" s="2">
        <v>0.0</v>
      </c>
      <c r="BG50" s="2"/>
      <c r="BH50" s="2">
        <f t="shared" si="75"/>
        <v>758</v>
      </c>
      <c r="BI50" s="2"/>
      <c r="BJ50" s="2">
        <v>0.0</v>
      </c>
      <c r="BK50" s="2"/>
      <c r="BL50" s="2">
        <f t="shared" si="76"/>
        <v>758</v>
      </c>
      <c r="BM50" s="2">
        <v>0.0</v>
      </c>
      <c r="BN50" s="2"/>
      <c r="BO50" s="2">
        <f t="shared" si="77"/>
        <v>758</v>
      </c>
      <c r="BP50" s="2">
        <v>0.0</v>
      </c>
      <c r="BQ50" s="2"/>
      <c r="BR50" s="29">
        <f t="shared" si="78"/>
        <v>758</v>
      </c>
      <c r="BS50" s="31">
        <f t="shared" ref="BS50:BS55" si="101">+G50-BR50</f>
        <v>0</v>
      </c>
      <c r="BT50" s="2">
        <f t="shared" si="80"/>
        <v>758</v>
      </c>
      <c r="BU50" s="31">
        <v>0.0</v>
      </c>
      <c r="BV50" s="2">
        <f t="shared" si="82"/>
        <v>758</v>
      </c>
      <c r="BW50" s="31">
        <v>0.0</v>
      </c>
      <c r="BX50" s="2">
        <f t="shared" si="84"/>
        <v>758</v>
      </c>
      <c r="BY50" s="2">
        <f t="shared" si="62"/>
        <v>0</v>
      </c>
      <c r="BZ50" s="31">
        <v>0.0</v>
      </c>
      <c r="CA50" s="2">
        <f t="shared" si="86"/>
        <v>758</v>
      </c>
      <c r="CB50" s="2">
        <f t="shared" si="87"/>
        <v>0</v>
      </c>
      <c r="CC50" s="31">
        <v>0.0</v>
      </c>
      <c r="CD50" s="2">
        <f t="shared" si="89"/>
        <v>758</v>
      </c>
      <c r="CE50" s="2">
        <f t="shared" si="90"/>
        <v>0</v>
      </c>
      <c r="CF50" s="5">
        <v>0.0</v>
      </c>
      <c r="CG50" s="2">
        <f t="shared" si="92"/>
        <v>758</v>
      </c>
      <c r="CH50" s="2">
        <f t="shared" si="93"/>
        <v>0</v>
      </c>
    </row>
    <row r="51" ht="12.75" customHeight="1">
      <c r="A51" s="5" t="s">
        <v>56</v>
      </c>
      <c r="C51" s="13">
        <v>35155.0</v>
      </c>
      <c r="E51" s="5">
        <v>10.0</v>
      </c>
      <c r="G51" s="2">
        <f>13046.5-2585</f>
        <v>10461.5</v>
      </c>
      <c r="H51" s="2">
        <v>6851.16</v>
      </c>
      <c r="I51" s="2"/>
      <c r="J51" s="2">
        <v>1305.0</v>
      </c>
      <c r="K51" s="2"/>
      <c r="L51" s="2">
        <f t="shared" si="63"/>
        <v>8156.16</v>
      </c>
      <c r="M51" s="2"/>
      <c r="N51" s="2">
        <v>1305.0</v>
      </c>
      <c r="O51" s="2"/>
      <c r="P51" s="2">
        <f t="shared" si="64"/>
        <v>9461.16</v>
      </c>
      <c r="Q51" s="2"/>
      <c r="R51" s="2">
        <v>1305.0</v>
      </c>
      <c r="S51" s="2"/>
      <c r="T51" s="2">
        <f t="shared" si="65"/>
        <v>10766.16</v>
      </c>
      <c r="U51" s="2"/>
      <c r="V51" s="2">
        <v>1305.0</v>
      </c>
      <c r="W51" s="2"/>
      <c r="X51" s="2">
        <f t="shared" si="66"/>
        <v>12071.16</v>
      </c>
      <c r="Y51" s="2"/>
      <c r="Z51" s="3">
        <v>975.34</v>
      </c>
      <c r="AA51" s="3"/>
      <c r="AB51" s="3">
        <f t="shared" si="67"/>
        <v>13046.5</v>
      </c>
      <c r="AC51" s="2"/>
      <c r="AD51" s="2"/>
      <c r="AE51" s="2"/>
      <c r="AF51" s="2">
        <f t="shared" si="68"/>
        <v>13046.5</v>
      </c>
      <c r="AG51" s="2"/>
      <c r="AH51" s="2"/>
      <c r="AI51" s="2"/>
      <c r="AJ51" s="2">
        <f t="shared" si="69"/>
        <v>13046.5</v>
      </c>
      <c r="AK51" s="2"/>
      <c r="AL51" s="2">
        <v>0.0</v>
      </c>
      <c r="AM51" s="2"/>
      <c r="AN51" s="2">
        <f t="shared" si="70"/>
        <v>13046.5</v>
      </c>
      <c r="AO51" s="2"/>
      <c r="AP51" s="2"/>
      <c r="AQ51" s="2"/>
      <c r="AR51" s="2">
        <f t="shared" si="71"/>
        <v>13046.5</v>
      </c>
      <c r="AS51" s="2"/>
      <c r="AT51" s="2">
        <v>0.0</v>
      </c>
      <c r="AU51" s="2"/>
      <c r="AV51" s="2">
        <f t="shared" si="72"/>
        <v>13046.5</v>
      </c>
      <c r="AW51" s="2"/>
      <c r="AX51" s="2">
        <v>0.0</v>
      </c>
      <c r="AY51" s="2"/>
      <c r="AZ51" s="2">
        <f t="shared" si="73"/>
        <v>13046.5</v>
      </c>
      <c r="BA51" s="2"/>
      <c r="BB51" s="2">
        <v>0.0</v>
      </c>
      <c r="BC51" s="2"/>
      <c r="BD51" s="2">
        <f t="shared" si="74"/>
        <v>13046.5</v>
      </c>
      <c r="BE51" s="2"/>
      <c r="BF51" s="2">
        <v>0.0</v>
      </c>
      <c r="BG51" s="2"/>
      <c r="BH51" s="2">
        <f t="shared" si="75"/>
        <v>13046.5</v>
      </c>
      <c r="BI51" s="2"/>
      <c r="BJ51" s="2">
        <v>0.0</v>
      </c>
      <c r="BK51" s="2"/>
      <c r="BL51" s="2">
        <f t="shared" si="76"/>
        <v>13046.5</v>
      </c>
      <c r="BM51" s="2">
        <v>0.0</v>
      </c>
      <c r="BN51" s="2"/>
      <c r="BO51" s="2">
        <f t="shared" si="77"/>
        <v>13046.5</v>
      </c>
      <c r="BP51" s="2">
        <v>0.0</v>
      </c>
      <c r="BQ51" s="2"/>
      <c r="BR51" s="29">
        <f t="shared" si="78"/>
        <v>13046.5</v>
      </c>
      <c r="BS51" s="31">
        <f t="shared" si="101"/>
        <v>-2585</v>
      </c>
      <c r="BT51" s="2">
        <f t="shared" si="80"/>
        <v>10461.5</v>
      </c>
      <c r="BU51" s="31">
        <v>0.0</v>
      </c>
      <c r="BV51" s="2">
        <f t="shared" si="82"/>
        <v>10461.5</v>
      </c>
      <c r="BW51" s="31">
        <v>0.0</v>
      </c>
      <c r="BX51" s="2">
        <f t="shared" si="84"/>
        <v>10461.5</v>
      </c>
      <c r="BY51" s="2">
        <f t="shared" si="62"/>
        <v>0</v>
      </c>
      <c r="BZ51" s="31">
        <v>0.0</v>
      </c>
      <c r="CA51" s="2">
        <f t="shared" si="86"/>
        <v>10461.5</v>
      </c>
      <c r="CB51" s="2">
        <f t="shared" si="87"/>
        <v>0</v>
      </c>
      <c r="CC51" s="31">
        <v>0.0</v>
      </c>
      <c r="CD51" s="2">
        <f t="shared" si="89"/>
        <v>10461.5</v>
      </c>
      <c r="CE51" s="2">
        <f t="shared" si="90"/>
        <v>0</v>
      </c>
      <c r="CF51" s="5">
        <v>0.0</v>
      </c>
      <c r="CG51" s="2">
        <f t="shared" si="92"/>
        <v>10461.5</v>
      </c>
      <c r="CH51" s="2">
        <f t="shared" si="93"/>
        <v>0</v>
      </c>
    </row>
    <row r="52" ht="12.75" customHeight="1">
      <c r="A52" s="5" t="s">
        <v>57</v>
      </c>
      <c r="C52" s="13">
        <v>36433.0</v>
      </c>
      <c r="E52" s="5">
        <v>10.0</v>
      </c>
      <c r="G52" s="2">
        <v>932.0</v>
      </c>
      <c r="H52" s="2">
        <v>216.0</v>
      </c>
      <c r="I52" s="2"/>
      <c r="J52" s="2">
        <v>72.0</v>
      </c>
      <c r="K52" s="2"/>
      <c r="L52" s="2">
        <f t="shared" si="63"/>
        <v>288</v>
      </c>
      <c r="M52" s="2"/>
      <c r="N52" s="2">
        <v>72.0</v>
      </c>
      <c r="O52" s="2"/>
      <c r="P52" s="2">
        <f t="shared" si="64"/>
        <v>360</v>
      </c>
      <c r="Q52" s="2"/>
      <c r="R52" s="2">
        <v>72.0</v>
      </c>
      <c r="S52" s="2"/>
      <c r="T52" s="2">
        <f t="shared" si="65"/>
        <v>432</v>
      </c>
      <c r="U52" s="2"/>
      <c r="V52" s="2">
        <v>72.0</v>
      </c>
      <c r="W52" s="2"/>
      <c r="X52" s="2">
        <f t="shared" si="66"/>
        <v>504</v>
      </c>
      <c r="Y52" s="2"/>
      <c r="Z52" s="3">
        <v>72.0</v>
      </c>
      <c r="AA52" s="3"/>
      <c r="AB52" s="3">
        <f t="shared" si="67"/>
        <v>576</v>
      </c>
      <c r="AC52" s="2"/>
      <c r="AD52" s="2">
        <v>72.0</v>
      </c>
      <c r="AE52" s="2"/>
      <c r="AF52" s="2">
        <f t="shared" si="68"/>
        <v>648</v>
      </c>
      <c r="AG52" s="2"/>
      <c r="AH52" s="2">
        <v>72.0</v>
      </c>
      <c r="AI52" s="2"/>
      <c r="AJ52" s="2">
        <f t="shared" si="69"/>
        <v>720</v>
      </c>
      <c r="AK52" s="2"/>
      <c r="AL52" s="2">
        <v>72.0</v>
      </c>
      <c r="AM52" s="2"/>
      <c r="AN52" s="2">
        <f t="shared" si="70"/>
        <v>792</v>
      </c>
      <c r="AO52" s="2"/>
      <c r="AP52" s="2">
        <v>72.0</v>
      </c>
      <c r="AQ52" s="2"/>
      <c r="AR52" s="2">
        <f t="shared" si="71"/>
        <v>864</v>
      </c>
      <c r="AS52" s="2"/>
      <c r="AT52" s="2">
        <v>68.0</v>
      </c>
      <c r="AU52" s="2"/>
      <c r="AV52" s="2">
        <f t="shared" si="72"/>
        <v>932</v>
      </c>
      <c r="AW52" s="2"/>
      <c r="AX52" s="2"/>
      <c r="AY52" s="2"/>
      <c r="AZ52" s="2">
        <f t="shared" si="73"/>
        <v>932</v>
      </c>
      <c r="BA52" s="2"/>
      <c r="BB52" s="2"/>
      <c r="BC52" s="2"/>
      <c r="BD52" s="2">
        <f t="shared" si="74"/>
        <v>932</v>
      </c>
      <c r="BE52" s="2"/>
      <c r="BF52" s="2"/>
      <c r="BG52" s="2"/>
      <c r="BH52" s="2">
        <f t="shared" si="75"/>
        <v>932</v>
      </c>
      <c r="BI52" s="2"/>
      <c r="BJ52" s="2"/>
      <c r="BK52" s="2"/>
      <c r="BL52" s="2">
        <f t="shared" si="76"/>
        <v>932</v>
      </c>
      <c r="BM52" s="2"/>
      <c r="BN52" s="2"/>
      <c r="BO52" s="2">
        <f t="shared" si="77"/>
        <v>932</v>
      </c>
      <c r="BP52" s="2"/>
      <c r="BQ52" s="2"/>
      <c r="BR52" s="29">
        <f t="shared" si="78"/>
        <v>932</v>
      </c>
      <c r="BS52" s="31">
        <f t="shared" si="101"/>
        <v>0</v>
      </c>
      <c r="BT52" s="2">
        <f t="shared" si="80"/>
        <v>932</v>
      </c>
      <c r="BU52" s="31">
        <v>0.0</v>
      </c>
      <c r="BV52" s="2">
        <f t="shared" si="82"/>
        <v>932</v>
      </c>
      <c r="BW52" s="31">
        <v>0.0</v>
      </c>
      <c r="BX52" s="2">
        <f t="shared" si="84"/>
        <v>932</v>
      </c>
      <c r="BY52" s="2">
        <f t="shared" si="62"/>
        <v>0</v>
      </c>
      <c r="BZ52" s="31">
        <v>0.0</v>
      </c>
      <c r="CA52" s="2">
        <f t="shared" si="86"/>
        <v>932</v>
      </c>
      <c r="CB52" s="2">
        <f t="shared" si="87"/>
        <v>0</v>
      </c>
      <c r="CC52" s="31">
        <v>0.0</v>
      </c>
      <c r="CD52" s="2">
        <f t="shared" si="89"/>
        <v>932</v>
      </c>
      <c r="CE52" s="2">
        <f t="shared" si="90"/>
        <v>0</v>
      </c>
      <c r="CF52" s="5">
        <v>0.0</v>
      </c>
      <c r="CG52" s="2">
        <f t="shared" si="92"/>
        <v>932</v>
      </c>
      <c r="CH52" s="2">
        <f t="shared" si="93"/>
        <v>0</v>
      </c>
    </row>
    <row r="53" ht="12.75" customHeight="1">
      <c r="A53" s="5" t="s">
        <v>58</v>
      </c>
      <c r="C53" s="13">
        <v>36646.0</v>
      </c>
      <c r="E53" s="5">
        <v>10.0</v>
      </c>
      <c r="G53" s="2">
        <v>1121.0</v>
      </c>
      <c r="H53" s="2">
        <v>251.2</v>
      </c>
      <c r="I53" s="2"/>
      <c r="J53" s="2">
        <v>112.1</v>
      </c>
      <c r="K53" s="2"/>
      <c r="L53" s="2">
        <f t="shared" si="63"/>
        <v>363.3</v>
      </c>
      <c r="M53" s="2"/>
      <c r="N53" s="2">
        <v>112.1</v>
      </c>
      <c r="O53" s="2"/>
      <c r="P53" s="2">
        <f t="shared" si="64"/>
        <v>475.4</v>
      </c>
      <c r="Q53" s="2"/>
      <c r="R53" s="2">
        <v>112.1</v>
      </c>
      <c r="S53" s="2"/>
      <c r="T53" s="2">
        <f t="shared" si="65"/>
        <v>587.5</v>
      </c>
      <c r="U53" s="2"/>
      <c r="V53" s="2">
        <v>112.1</v>
      </c>
      <c r="W53" s="2"/>
      <c r="X53" s="2">
        <f t="shared" si="66"/>
        <v>699.6</v>
      </c>
      <c r="Y53" s="2"/>
      <c r="Z53" s="3">
        <v>112.1</v>
      </c>
      <c r="AA53" s="3"/>
      <c r="AB53" s="3">
        <f t="shared" si="67"/>
        <v>811.7</v>
      </c>
      <c r="AC53" s="2"/>
      <c r="AD53" s="2">
        <v>112.1</v>
      </c>
      <c r="AE53" s="2"/>
      <c r="AF53" s="2">
        <f t="shared" si="68"/>
        <v>923.8</v>
      </c>
      <c r="AG53" s="2"/>
      <c r="AH53" s="2">
        <v>112.1</v>
      </c>
      <c r="AI53" s="2"/>
      <c r="AJ53" s="2">
        <f t="shared" si="69"/>
        <v>1035.9</v>
      </c>
      <c r="AK53" s="2"/>
      <c r="AL53" s="2">
        <f>+G53-AJ53</f>
        <v>85.1</v>
      </c>
      <c r="AM53" s="2"/>
      <c r="AN53" s="2">
        <f t="shared" si="70"/>
        <v>1121</v>
      </c>
      <c r="AO53" s="2"/>
      <c r="AP53" s="2">
        <v>0.0</v>
      </c>
      <c r="AQ53" s="2"/>
      <c r="AR53" s="2">
        <f t="shared" si="71"/>
        <v>1121</v>
      </c>
      <c r="AS53" s="2"/>
      <c r="AT53" s="2">
        <v>0.0</v>
      </c>
      <c r="AU53" s="2"/>
      <c r="AV53" s="2">
        <f t="shared" si="72"/>
        <v>1121</v>
      </c>
      <c r="AW53" s="2"/>
      <c r="AX53" s="2">
        <v>0.0</v>
      </c>
      <c r="AY53" s="2"/>
      <c r="AZ53" s="2">
        <f t="shared" si="73"/>
        <v>1121</v>
      </c>
      <c r="BA53" s="2"/>
      <c r="BB53" s="2">
        <v>0.0</v>
      </c>
      <c r="BC53" s="2"/>
      <c r="BD53" s="2">
        <f t="shared" si="74"/>
        <v>1121</v>
      </c>
      <c r="BE53" s="2"/>
      <c r="BF53" s="2">
        <v>0.0</v>
      </c>
      <c r="BG53" s="2"/>
      <c r="BH53" s="2">
        <f t="shared" si="75"/>
        <v>1121</v>
      </c>
      <c r="BI53" s="2"/>
      <c r="BJ53" s="2">
        <v>0.0</v>
      </c>
      <c r="BK53" s="2"/>
      <c r="BL53" s="2">
        <f t="shared" si="76"/>
        <v>1121</v>
      </c>
      <c r="BM53" s="2">
        <v>0.0</v>
      </c>
      <c r="BN53" s="2"/>
      <c r="BO53" s="2">
        <f t="shared" si="77"/>
        <v>1121</v>
      </c>
      <c r="BP53" s="2">
        <v>0.0</v>
      </c>
      <c r="BQ53" s="2"/>
      <c r="BR53" s="29">
        <f t="shared" si="78"/>
        <v>1121</v>
      </c>
      <c r="BS53" s="31">
        <f t="shared" si="101"/>
        <v>0</v>
      </c>
      <c r="BT53" s="2">
        <f t="shared" si="80"/>
        <v>1121</v>
      </c>
      <c r="BU53" s="31">
        <v>0.0</v>
      </c>
      <c r="BV53" s="2">
        <f t="shared" si="82"/>
        <v>1121</v>
      </c>
      <c r="BW53" s="31">
        <v>0.0</v>
      </c>
      <c r="BX53" s="2">
        <f t="shared" si="84"/>
        <v>1121</v>
      </c>
      <c r="BY53" s="2">
        <f t="shared" si="62"/>
        <v>0</v>
      </c>
      <c r="BZ53" s="31">
        <v>0.0</v>
      </c>
      <c r="CA53" s="2">
        <f t="shared" si="86"/>
        <v>1121</v>
      </c>
      <c r="CB53" s="2">
        <f t="shared" si="87"/>
        <v>0</v>
      </c>
      <c r="CC53" s="31">
        <v>0.0</v>
      </c>
      <c r="CD53" s="2">
        <f t="shared" si="89"/>
        <v>1121</v>
      </c>
      <c r="CE53" s="2">
        <f t="shared" si="90"/>
        <v>0</v>
      </c>
      <c r="CF53" s="5">
        <v>0.0</v>
      </c>
      <c r="CG53" s="2">
        <f t="shared" si="92"/>
        <v>1121</v>
      </c>
      <c r="CH53" s="2">
        <f t="shared" si="93"/>
        <v>0</v>
      </c>
    </row>
    <row r="54" ht="12.75" customHeight="1">
      <c r="A54" s="5" t="s">
        <v>59</v>
      </c>
      <c r="C54" s="13">
        <v>38224.0</v>
      </c>
      <c r="E54" s="5">
        <v>10.0</v>
      </c>
      <c r="G54" s="2">
        <v>8124.0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>
        <f>+(G54/120)*10</f>
        <v>677</v>
      </c>
      <c r="S54" s="2"/>
      <c r="T54" s="2">
        <f t="shared" si="65"/>
        <v>677</v>
      </c>
      <c r="U54" s="2"/>
      <c r="V54" s="2">
        <f>+(G54/120)*12</f>
        <v>812.4</v>
      </c>
      <c r="W54" s="2"/>
      <c r="X54" s="2">
        <f t="shared" si="66"/>
        <v>1489.4</v>
      </c>
      <c r="Y54" s="2"/>
      <c r="Z54" s="3">
        <v>812.4</v>
      </c>
      <c r="AA54" s="3"/>
      <c r="AB54" s="3">
        <f t="shared" si="67"/>
        <v>2301.8</v>
      </c>
      <c r="AC54" s="2"/>
      <c r="AD54" s="2">
        <v>812.4</v>
      </c>
      <c r="AE54" s="2"/>
      <c r="AF54" s="2">
        <f t="shared" si="68"/>
        <v>3114.2</v>
      </c>
      <c r="AG54" s="2"/>
      <c r="AH54" s="2">
        <v>812.4</v>
      </c>
      <c r="AI54" s="2"/>
      <c r="AJ54" s="2">
        <f t="shared" si="69"/>
        <v>3926.6</v>
      </c>
      <c r="AK54" s="2"/>
      <c r="AL54" s="2">
        <v>812.4</v>
      </c>
      <c r="AM54" s="2"/>
      <c r="AN54" s="2">
        <f t="shared" si="70"/>
        <v>4739</v>
      </c>
      <c r="AO54" s="2"/>
      <c r="AP54" s="2">
        <v>812.4</v>
      </c>
      <c r="AQ54" s="2"/>
      <c r="AR54" s="2">
        <f t="shared" si="71"/>
        <v>5551.4</v>
      </c>
      <c r="AS54" s="2"/>
      <c r="AT54" s="2">
        <v>812.4</v>
      </c>
      <c r="AU54" s="2"/>
      <c r="AV54" s="2">
        <f t="shared" si="72"/>
        <v>6363.8</v>
      </c>
      <c r="AW54" s="2"/>
      <c r="AX54" s="2">
        <v>812.4</v>
      </c>
      <c r="AY54" s="2"/>
      <c r="AZ54" s="2">
        <f t="shared" si="73"/>
        <v>7176.2</v>
      </c>
      <c r="BA54" s="2"/>
      <c r="BB54" s="2">
        <v>812.4</v>
      </c>
      <c r="BC54" s="2"/>
      <c r="BD54" s="2">
        <f t="shared" si="74"/>
        <v>7988.6</v>
      </c>
      <c r="BE54" s="2"/>
      <c r="BF54" s="2">
        <f>812.4-677</f>
        <v>135.4</v>
      </c>
      <c r="BG54" s="2"/>
      <c r="BH54" s="2">
        <f t="shared" si="75"/>
        <v>8124</v>
      </c>
      <c r="BI54" s="2"/>
      <c r="BJ54" s="2"/>
      <c r="BK54" s="2"/>
      <c r="BL54" s="2">
        <f t="shared" si="76"/>
        <v>8124</v>
      </c>
      <c r="BM54" s="2"/>
      <c r="BN54" s="2"/>
      <c r="BO54" s="2">
        <f t="shared" si="77"/>
        <v>8124</v>
      </c>
      <c r="BP54" s="2"/>
      <c r="BQ54" s="2"/>
      <c r="BR54" s="29">
        <f t="shared" si="78"/>
        <v>8124</v>
      </c>
      <c r="BS54" s="31">
        <f t="shared" si="101"/>
        <v>0</v>
      </c>
      <c r="BT54" s="2">
        <f t="shared" si="80"/>
        <v>8124</v>
      </c>
      <c r="BU54" s="31">
        <v>0.0</v>
      </c>
      <c r="BV54" s="2">
        <f t="shared" si="82"/>
        <v>8124</v>
      </c>
      <c r="BW54" s="31">
        <v>0.0</v>
      </c>
      <c r="BX54" s="2">
        <f t="shared" si="84"/>
        <v>8124</v>
      </c>
      <c r="BY54" s="2">
        <f t="shared" si="62"/>
        <v>0</v>
      </c>
      <c r="BZ54" s="31">
        <v>0.0</v>
      </c>
      <c r="CA54" s="2">
        <f t="shared" si="86"/>
        <v>8124</v>
      </c>
      <c r="CB54" s="2">
        <f t="shared" si="87"/>
        <v>0</v>
      </c>
      <c r="CC54" s="31">
        <v>0.0</v>
      </c>
      <c r="CD54" s="2">
        <f t="shared" si="89"/>
        <v>8124</v>
      </c>
      <c r="CE54" s="2">
        <f t="shared" si="90"/>
        <v>0</v>
      </c>
      <c r="CF54" s="5">
        <v>0.0</v>
      </c>
      <c r="CG54" s="2">
        <f t="shared" si="92"/>
        <v>8124</v>
      </c>
      <c r="CH54" s="2">
        <f t="shared" si="93"/>
        <v>0</v>
      </c>
    </row>
    <row r="55" ht="12.75" customHeight="1">
      <c r="A55" s="5" t="s">
        <v>60</v>
      </c>
      <c r="C55" s="13">
        <v>38214.0</v>
      </c>
      <c r="E55" s="5">
        <v>5.0</v>
      </c>
      <c r="G55" s="2">
        <v>1630.77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>
        <f>+(G55/60)*10</f>
        <v>271.795</v>
      </c>
      <c r="S55" s="2"/>
      <c r="T55" s="2">
        <f t="shared" si="65"/>
        <v>271.795</v>
      </c>
      <c r="U55" s="2"/>
      <c r="V55" s="2">
        <f>+(G55/60)*12</f>
        <v>326.154</v>
      </c>
      <c r="W55" s="2"/>
      <c r="X55" s="2">
        <f t="shared" si="66"/>
        <v>597.949</v>
      </c>
      <c r="Y55" s="2"/>
      <c r="Z55" s="3">
        <v>326.15</v>
      </c>
      <c r="AA55" s="3"/>
      <c r="AB55" s="3">
        <f t="shared" si="67"/>
        <v>924.099</v>
      </c>
      <c r="AC55" s="2"/>
      <c r="AD55" s="2">
        <v>326.15</v>
      </c>
      <c r="AE55" s="2"/>
      <c r="AF55" s="2">
        <f t="shared" si="68"/>
        <v>1250.249</v>
      </c>
      <c r="AG55" s="2"/>
      <c r="AH55" s="2">
        <v>326.15</v>
      </c>
      <c r="AI55" s="2"/>
      <c r="AJ55" s="2">
        <f t="shared" si="69"/>
        <v>1576.399</v>
      </c>
      <c r="AK55" s="2"/>
      <c r="AL55" s="2">
        <f>+G55-AJ55</f>
        <v>54.371</v>
      </c>
      <c r="AM55" s="2"/>
      <c r="AN55" s="2">
        <f t="shared" si="70"/>
        <v>1630.77</v>
      </c>
      <c r="AO55" s="2"/>
      <c r="AP55" s="2">
        <v>0.0</v>
      </c>
      <c r="AQ55" s="2"/>
      <c r="AR55" s="2">
        <f t="shared" si="71"/>
        <v>1630.77</v>
      </c>
      <c r="AS55" s="2"/>
      <c r="AT55" s="2"/>
      <c r="AU55" s="2"/>
      <c r="AV55" s="2">
        <f t="shared" si="72"/>
        <v>1630.77</v>
      </c>
      <c r="AW55" s="2"/>
      <c r="AX55" s="2"/>
      <c r="AY55" s="2"/>
      <c r="AZ55" s="2">
        <f t="shared" si="73"/>
        <v>1630.77</v>
      </c>
      <c r="BA55" s="2"/>
      <c r="BB55" s="2"/>
      <c r="BC55" s="2"/>
      <c r="BD55" s="2">
        <f t="shared" si="74"/>
        <v>1630.77</v>
      </c>
      <c r="BE55" s="2"/>
      <c r="BF55" s="2"/>
      <c r="BG55" s="2"/>
      <c r="BH55" s="2">
        <f t="shared" si="75"/>
        <v>1630.77</v>
      </c>
      <c r="BI55" s="2"/>
      <c r="BJ55" s="2"/>
      <c r="BK55" s="2"/>
      <c r="BL55" s="2">
        <f t="shared" si="76"/>
        <v>1630.77</v>
      </c>
      <c r="BM55" s="2"/>
      <c r="BN55" s="2"/>
      <c r="BO55" s="2">
        <f t="shared" si="77"/>
        <v>1630.77</v>
      </c>
      <c r="BP55" s="2"/>
      <c r="BQ55" s="2"/>
      <c r="BR55" s="29">
        <f t="shared" si="78"/>
        <v>1630.77</v>
      </c>
      <c r="BS55" s="31">
        <f t="shared" si="101"/>
        <v>0</v>
      </c>
      <c r="BT55" s="2">
        <f t="shared" si="80"/>
        <v>1630.77</v>
      </c>
      <c r="BU55" s="31">
        <v>0.0</v>
      </c>
      <c r="BV55" s="2">
        <f t="shared" si="82"/>
        <v>1630.77</v>
      </c>
      <c r="BW55" s="31">
        <v>0.0</v>
      </c>
      <c r="BX55" s="2">
        <f t="shared" si="84"/>
        <v>1630.77</v>
      </c>
      <c r="BY55" s="2">
        <f t="shared" si="62"/>
        <v>0</v>
      </c>
      <c r="BZ55" s="31">
        <v>0.0</v>
      </c>
      <c r="CA55" s="2">
        <f t="shared" si="86"/>
        <v>1630.77</v>
      </c>
      <c r="CB55" s="2">
        <f t="shared" si="87"/>
        <v>0</v>
      </c>
      <c r="CC55" s="31">
        <v>0.0</v>
      </c>
      <c r="CD55" s="2">
        <f t="shared" si="89"/>
        <v>1630.77</v>
      </c>
      <c r="CE55" s="2">
        <f t="shared" si="90"/>
        <v>0</v>
      </c>
      <c r="CF55" s="5">
        <v>0.0</v>
      </c>
      <c r="CG55" s="2">
        <f t="shared" si="92"/>
        <v>1630.77</v>
      </c>
      <c r="CH55" s="2">
        <f t="shared" si="93"/>
        <v>0</v>
      </c>
    </row>
    <row r="56" ht="12.75" customHeight="1">
      <c r="A56" s="12" t="s">
        <v>61</v>
      </c>
      <c r="C56" s="13">
        <v>41360.0</v>
      </c>
      <c r="E56" s="5">
        <v>10.0</v>
      </c>
      <c r="G56" s="2">
        <v>12800.0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3"/>
      <c r="AA56" s="3"/>
      <c r="AB56" s="3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>
        <f>+G56/120*3</f>
        <v>320</v>
      </c>
      <c r="AY56" s="2"/>
      <c r="AZ56" s="2">
        <f t="shared" si="73"/>
        <v>320</v>
      </c>
      <c r="BA56" s="2"/>
      <c r="BB56" s="2">
        <f>+G56/10</f>
        <v>1280</v>
      </c>
      <c r="BC56" s="2"/>
      <c r="BD56" s="2">
        <f t="shared" si="74"/>
        <v>1600</v>
      </c>
      <c r="BE56" s="2"/>
      <c r="BF56" s="2">
        <v>1280.0</v>
      </c>
      <c r="BG56" s="2"/>
      <c r="BH56" s="2">
        <f t="shared" si="75"/>
        <v>2880</v>
      </c>
      <c r="BI56" s="2"/>
      <c r="BJ56" s="2">
        <v>1280.0</v>
      </c>
      <c r="BK56" s="2"/>
      <c r="BL56" s="2">
        <f t="shared" si="76"/>
        <v>4160</v>
      </c>
      <c r="BM56" s="2">
        <v>1280.0</v>
      </c>
      <c r="BN56" s="2"/>
      <c r="BO56" s="2">
        <f t="shared" si="77"/>
        <v>5440</v>
      </c>
      <c r="BP56" s="2">
        <v>1280.0</v>
      </c>
      <c r="BQ56" s="2"/>
      <c r="BR56" s="2">
        <f t="shared" si="78"/>
        <v>6720</v>
      </c>
      <c r="BS56" s="31">
        <f>+G56/10</f>
        <v>1280</v>
      </c>
      <c r="BT56" s="2">
        <f t="shared" si="80"/>
        <v>8000</v>
      </c>
      <c r="BU56" s="31">
        <f>+$G56/10</f>
        <v>1280</v>
      </c>
      <c r="BV56" s="2">
        <f t="shared" si="82"/>
        <v>9280</v>
      </c>
      <c r="BW56" s="31">
        <f>+$G56/10</f>
        <v>1280</v>
      </c>
      <c r="BX56" s="2">
        <f t="shared" si="84"/>
        <v>10560</v>
      </c>
      <c r="BY56" s="2">
        <f t="shared" si="62"/>
        <v>2240</v>
      </c>
      <c r="BZ56" s="31">
        <f>+$G56/60</f>
        <v>213.3333333</v>
      </c>
      <c r="CA56" s="2">
        <f t="shared" si="86"/>
        <v>10773.33333</v>
      </c>
      <c r="CB56" s="2">
        <f t="shared" si="87"/>
        <v>2026.666667</v>
      </c>
      <c r="CC56" s="31">
        <f>+$G56/60</f>
        <v>213.3333333</v>
      </c>
      <c r="CD56" s="2">
        <f t="shared" si="89"/>
        <v>10986.66667</v>
      </c>
      <c r="CE56" s="2">
        <f t="shared" si="90"/>
        <v>1813.333333</v>
      </c>
      <c r="CF56" s="31">
        <f>+$G56/60</f>
        <v>213.3333333</v>
      </c>
      <c r="CG56" s="2">
        <f t="shared" si="92"/>
        <v>11200</v>
      </c>
      <c r="CH56" s="2">
        <f t="shared" si="93"/>
        <v>1600</v>
      </c>
    </row>
    <row r="57" ht="12.75" customHeight="1">
      <c r="A57" s="5" t="s">
        <v>62</v>
      </c>
      <c r="C57" s="13">
        <v>43103.0</v>
      </c>
      <c r="E57" s="5">
        <v>3.0</v>
      </c>
      <c r="G57" s="2">
        <v>874.26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3"/>
      <c r="AA57" s="3"/>
      <c r="AB57" s="3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>
        <f>874.26/36*6</f>
        <v>145.71</v>
      </c>
      <c r="BQ57" s="2"/>
      <c r="BR57" s="2">
        <f t="shared" si="78"/>
        <v>145.71</v>
      </c>
      <c r="BS57" s="31">
        <f t="shared" ref="BS57:BS58" si="102">+G57/3</f>
        <v>291.42</v>
      </c>
      <c r="BT57" s="2">
        <f t="shared" si="80"/>
        <v>437.13</v>
      </c>
      <c r="BU57" s="31">
        <f t="shared" ref="BU57:BU58" si="103">+$G57/3</f>
        <v>291.42</v>
      </c>
      <c r="BV57" s="2">
        <f t="shared" si="82"/>
        <v>728.55</v>
      </c>
      <c r="BW57" s="31">
        <v>145.71</v>
      </c>
      <c r="BX57" s="2">
        <f t="shared" si="84"/>
        <v>874.26</v>
      </c>
      <c r="BY57" s="2">
        <f t="shared" si="62"/>
        <v>0</v>
      </c>
      <c r="BZ57" s="31">
        <v>0.0</v>
      </c>
      <c r="CA57" s="2">
        <f t="shared" si="86"/>
        <v>874.26</v>
      </c>
      <c r="CB57" s="2">
        <f t="shared" si="87"/>
        <v>0</v>
      </c>
      <c r="CC57" s="31">
        <v>0.0</v>
      </c>
      <c r="CD57" s="2">
        <f t="shared" si="89"/>
        <v>874.26</v>
      </c>
      <c r="CE57" s="2">
        <f t="shared" si="90"/>
        <v>0</v>
      </c>
      <c r="CF57" s="5">
        <v>0.0</v>
      </c>
      <c r="CG57" s="2">
        <f t="shared" si="92"/>
        <v>874.26</v>
      </c>
      <c r="CH57" s="2">
        <f t="shared" si="93"/>
        <v>0</v>
      </c>
    </row>
    <row r="58" ht="12.75" customHeight="1">
      <c r="A58" s="5" t="s">
        <v>63</v>
      </c>
      <c r="B58" s="5"/>
      <c r="C58" s="13">
        <v>43117.0</v>
      </c>
      <c r="E58" s="5">
        <v>3.0</v>
      </c>
      <c r="G58" s="2">
        <v>5956.69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3"/>
      <c r="AA58" s="3"/>
      <c r="AB58" s="3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>
        <f>5956.69/36*5</f>
        <v>827.3180556</v>
      </c>
      <c r="BQ58" s="2"/>
      <c r="BR58" s="2">
        <f t="shared" si="78"/>
        <v>827.3180556</v>
      </c>
      <c r="BS58" s="31">
        <f t="shared" si="102"/>
        <v>1985.563333</v>
      </c>
      <c r="BT58" s="2">
        <f t="shared" si="80"/>
        <v>2812.881389</v>
      </c>
      <c r="BU58" s="31">
        <f t="shared" si="103"/>
        <v>1985.563333</v>
      </c>
      <c r="BV58" s="2">
        <f t="shared" si="82"/>
        <v>4798.444722</v>
      </c>
      <c r="BW58" s="31">
        <v>1158.25</v>
      </c>
      <c r="BX58" s="2">
        <f t="shared" si="84"/>
        <v>5956.694722</v>
      </c>
      <c r="BY58" s="2">
        <f t="shared" si="62"/>
        <v>-0.004722222223</v>
      </c>
      <c r="BZ58" s="31">
        <v>0.0</v>
      </c>
      <c r="CA58" s="2">
        <f t="shared" si="86"/>
        <v>5956.694722</v>
      </c>
      <c r="CB58" s="2">
        <f t="shared" si="87"/>
        <v>-0.004722222223</v>
      </c>
      <c r="CC58" s="31">
        <v>0.0</v>
      </c>
      <c r="CD58" s="2">
        <f t="shared" si="89"/>
        <v>5956.694722</v>
      </c>
      <c r="CE58" s="2">
        <f t="shared" si="90"/>
        <v>-0.004722222223</v>
      </c>
      <c r="CF58" s="5">
        <v>0.0</v>
      </c>
      <c r="CG58" s="2">
        <f t="shared" si="92"/>
        <v>5956.694722</v>
      </c>
      <c r="CH58" s="2">
        <f t="shared" si="93"/>
        <v>-0.004722222223</v>
      </c>
    </row>
    <row r="59" ht="12.75" customHeight="1">
      <c r="A59" s="2" t="s">
        <v>64</v>
      </c>
      <c r="B59" s="2"/>
      <c r="C59" s="2">
        <v>44796.0</v>
      </c>
      <c r="D59" s="2"/>
      <c r="E59" s="2">
        <v>5.0</v>
      </c>
      <c r="F59" s="2"/>
      <c r="G59" s="2">
        <v>15100.0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3"/>
      <c r="AA59" s="3"/>
      <c r="AB59" s="3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30"/>
      <c r="BT59" s="2"/>
      <c r="BU59" s="2"/>
      <c r="BV59" s="2"/>
      <c r="BW59" s="2"/>
      <c r="BX59" s="2"/>
      <c r="BY59" s="2" t="s">
        <v>3</v>
      </c>
      <c r="BZ59" s="2"/>
      <c r="CA59" s="2"/>
      <c r="CB59" s="2"/>
      <c r="CC59" s="2">
        <f>+G59/60*10</f>
        <v>2516.666667</v>
      </c>
      <c r="CD59" s="2">
        <f t="shared" si="89"/>
        <v>2516.666667</v>
      </c>
      <c r="CE59" s="2">
        <f t="shared" si="90"/>
        <v>12583.33333</v>
      </c>
      <c r="CF59" s="2">
        <f>+$G59/60</f>
        <v>251.6666667</v>
      </c>
      <c r="CG59" s="2">
        <f t="shared" si="92"/>
        <v>2768.333333</v>
      </c>
      <c r="CH59" s="2">
        <f t="shared" si="93"/>
        <v>12331.66667</v>
      </c>
    </row>
    <row r="60" ht="12.75" customHeight="1">
      <c r="B60" s="12" t="s">
        <v>65</v>
      </c>
      <c r="C60" s="13"/>
      <c r="G60" s="26">
        <f>SUM(G37:G59)</f>
        <v>178155.92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3"/>
      <c r="AA60" s="3"/>
      <c r="AB60" s="3"/>
      <c r="AC60" s="2"/>
      <c r="AD60" s="2"/>
      <c r="AE60" s="2"/>
      <c r="AF60" s="2"/>
      <c r="AG60" s="2"/>
      <c r="AH60" s="2"/>
      <c r="AI60" s="2"/>
      <c r="AJ60" s="2"/>
      <c r="AK60" s="27" t="s">
        <v>29</v>
      </c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30"/>
      <c r="BY60" s="2" t="s">
        <v>3</v>
      </c>
    </row>
    <row r="61" ht="12.75" customHeight="1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  <c r="AA61" s="3"/>
      <c r="AB61" s="3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30"/>
      <c r="BY61" s="2">
        <f t="shared" ref="BY61:BY78" si="104">+G61-BX61</f>
        <v>0</v>
      </c>
    </row>
    <row r="62" ht="12.75" customHeight="1">
      <c r="A62" s="5" t="s">
        <v>66</v>
      </c>
      <c r="C62" s="13">
        <v>26845.0</v>
      </c>
      <c r="E62" s="5">
        <v>2.0</v>
      </c>
      <c r="G62" s="2">
        <v>493.55</v>
      </c>
      <c r="H62" s="2">
        <v>493.55</v>
      </c>
      <c r="I62" s="2"/>
      <c r="J62" s="2">
        <v>0.0</v>
      </c>
      <c r="K62" s="2"/>
      <c r="L62" s="2">
        <f t="shared" ref="L62:L68" si="105">+H62+J62</f>
        <v>493.55</v>
      </c>
      <c r="M62" s="2"/>
      <c r="N62" s="2"/>
      <c r="O62" s="2"/>
      <c r="P62" s="2">
        <f t="shared" ref="P62:P68" si="106">+L62+N62</f>
        <v>493.55</v>
      </c>
      <c r="Q62" s="2"/>
      <c r="R62" s="2"/>
      <c r="S62" s="2"/>
      <c r="T62" s="2">
        <f t="shared" ref="T62:T68" si="107">+P62+R62</f>
        <v>493.55</v>
      </c>
      <c r="U62" s="2"/>
      <c r="V62" s="2"/>
      <c r="W62" s="2"/>
      <c r="X62" s="2">
        <f t="shared" ref="X62:X68" si="108">+T62+V62</f>
        <v>493.55</v>
      </c>
      <c r="Y62" s="2"/>
      <c r="Z62" s="3"/>
      <c r="AA62" s="3"/>
      <c r="AB62" s="3">
        <f t="shared" ref="AB62:AB68" si="109">X62+Z62</f>
        <v>493.55</v>
      </c>
      <c r="AC62" s="2"/>
      <c r="AD62" s="2"/>
      <c r="AE62" s="2"/>
      <c r="AF62" s="2">
        <f t="shared" ref="AF62:AF68" si="110">AB62+AD62</f>
        <v>493.55</v>
      </c>
      <c r="AG62" s="2"/>
      <c r="AH62" s="2"/>
      <c r="AI62" s="2"/>
      <c r="AJ62" s="2">
        <f t="shared" ref="AJ62:AJ68" si="111">SUM(AF62:AH62)</f>
        <v>493.55</v>
      </c>
      <c r="AK62" s="2"/>
      <c r="AL62" s="2">
        <v>0.0</v>
      </c>
      <c r="AM62" s="2"/>
      <c r="AN62" s="2">
        <f t="shared" ref="AN62:AN68" si="112">SUM(AJ62:AL62)</f>
        <v>493.55</v>
      </c>
      <c r="AO62" s="2"/>
      <c r="AP62" s="2">
        <v>0.0</v>
      </c>
      <c r="AQ62" s="2"/>
      <c r="AR62" s="2">
        <f t="shared" ref="AR62:AR69" si="113">+AN62+AP62</f>
        <v>493.55</v>
      </c>
      <c r="AS62" s="2"/>
      <c r="AT62" s="2">
        <v>0.0</v>
      </c>
      <c r="AU62" s="2"/>
      <c r="AV62" s="2">
        <f t="shared" ref="AV62:AV71" si="114">+AR62+AT62</f>
        <v>493.55</v>
      </c>
      <c r="AW62" s="2"/>
      <c r="AX62" s="2">
        <v>0.0</v>
      </c>
      <c r="AY62" s="2"/>
      <c r="AZ62" s="2">
        <f t="shared" ref="AZ62:AZ74" si="115">+AV62+AX62</f>
        <v>493.55</v>
      </c>
      <c r="BA62" s="2"/>
      <c r="BB62" s="2">
        <v>0.0</v>
      </c>
      <c r="BC62" s="2"/>
      <c r="BD62" s="2">
        <f t="shared" ref="BD62:BD76" si="116">+AZ62+BB62</f>
        <v>493.55</v>
      </c>
      <c r="BE62" s="2"/>
      <c r="BF62" s="2">
        <v>0.0</v>
      </c>
      <c r="BG62" s="2"/>
      <c r="BH62" s="2">
        <f t="shared" ref="BH62:BH76" si="117">+BD62+BF62</f>
        <v>493.55</v>
      </c>
      <c r="BI62" s="2"/>
      <c r="BJ62" s="2">
        <v>0.0</v>
      </c>
      <c r="BK62" s="2"/>
      <c r="BL62" s="2">
        <f t="shared" ref="BL62:BL76" si="118">+BH62+BJ62</f>
        <v>493.55</v>
      </c>
      <c r="BM62" s="2">
        <v>0.0</v>
      </c>
      <c r="BN62" s="2"/>
      <c r="BO62" s="2">
        <f t="shared" ref="BO62:BO76" si="119">+BL62+BM62</f>
        <v>493.55</v>
      </c>
      <c r="BP62" s="2">
        <v>0.0</v>
      </c>
      <c r="BQ62" s="2"/>
      <c r="BR62" s="29">
        <f t="shared" ref="BR62:BR76" si="120">+BO62+BP62</f>
        <v>493.55</v>
      </c>
      <c r="BS62" s="30">
        <f t="shared" ref="BS62:BS73" si="121">+G62-BR62</f>
        <v>0</v>
      </c>
      <c r="BT62" s="29">
        <f t="shared" ref="BT62:BT78" si="122">SUM(BR62:BS62)</f>
        <v>493.55</v>
      </c>
      <c r="BU62" s="5">
        <v>0.0</v>
      </c>
      <c r="BV62" s="29">
        <f t="shared" ref="BV62:BV78" si="123">SUM(BT62:BU62)</f>
        <v>493.55</v>
      </c>
      <c r="BW62" s="5">
        <v>0.0</v>
      </c>
      <c r="BX62" s="2">
        <f t="shared" ref="BX62:BX78" si="124">+BV62+BW62</f>
        <v>493.55</v>
      </c>
      <c r="BY62" s="2">
        <f t="shared" si="104"/>
        <v>0</v>
      </c>
      <c r="BZ62" s="5">
        <v>0.0</v>
      </c>
      <c r="CA62" s="2">
        <f t="shared" ref="CA62:CA78" si="125">+BX62+BZ62</f>
        <v>493.55</v>
      </c>
      <c r="CB62" s="2">
        <f t="shared" ref="CB62:CB73" si="126">+G62-CA62</f>
        <v>0</v>
      </c>
      <c r="CC62" s="5">
        <v>0.0</v>
      </c>
      <c r="CD62" s="2">
        <f t="shared" ref="CD62:CD79" si="127">+CA62+CC62</f>
        <v>493.55</v>
      </c>
      <c r="CE62" s="5">
        <v>0.0</v>
      </c>
      <c r="CF62" s="5">
        <v>0.0</v>
      </c>
      <c r="CG62" s="2">
        <f t="shared" ref="CG62:CG79" si="128">+CD62+CF62</f>
        <v>493.55</v>
      </c>
      <c r="CH62" s="5">
        <v>0.0</v>
      </c>
    </row>
    <row r="63" ht="12.75" customHeight="1">
      <c r="A63" s="5" t="s">
        <v>67</v>
      </c>
      <c r="C63" s="13">
        <v>30018.0</v>
      </c>
      <c r="E63" s="5">
        <v>7.0</v>
      </c>
      <c r="G63" s="2">
        <v>129.47</v>
      </c>
      <c r="H63" s="2">
        <v>129.47</v>
      </c>
      <c r="I63" s="2"/>
      <c r="J63" s="2">
        <v>0.0</v>
      </c>
      <c r="K63" s="2"/>
      <c r="L63" s="2">
        <f t="shared" si="105"/>
        <v>129.47</v>
      </c>
      <c r="M63" s="2"/>
      <c r="N63" s="2"/>
      <c r="O63" s="2"/>
      <c r="P63" s="2">
        <f t="shared" si="106"/>
        <v>129.47</v>
      </c>
      <c r="Q63" s="2"/>
      <c r="R63" s="2"/>
      <c r="S63" s="2"/>
      <c r="T63" s="2">
        <f t="shared" si="107"/>
        <v>129.47</v>
      </c>
      <c r="U63" s="2"/>
      <c r="V63" s="2"/>
      <c r="W63" s="2"/>
      <c r="X63" s="2">
        <f t="shared" si="108"/>
        <v>129.47</v>
      </c>
      <c r="Y63" s="2"/>
      <c r="Z63" s="3"/>
      <c r="AA63" s="3"/>
      <c r="AB63" s="3">
        <f t="shared" si="109"/>
        <v>129.47</v>
      </c>
      <c r="AC63" s="2"/>
      <c r="AD63" s="2"/>
      <c r="AE63" s="2"/>
      <c r="AF63" s="2">
        <f t="shared" si="110"/>
        <v>129.47</v>
      </c>
      <c r="AG63" s="2"/>
      <c r="AH63" s="2"/>
      <c r="AI63" s="2"/>
      <c r="AJ63" s="2">
        <f t="shared" si="111"/>
        <v>129.47</v>
      </c>
      <c r="AK63" s="2"/>
      <c r="AL63" s="2">
        <v>0.0</v>
      </c>
      <c r="AM63" s="2"/>
      <c r="AN63" s="2">
        <f t="shared" si="112"/>
        <v>129.47</v>
      </c>
      <c r="AO63" s="2"/>
      <c r="AP63" s="2">
        <v>0.0</v>
      </c>
      <c r="AQ63" s="2"/>
      <c r="AR63" s="2">
        <f t="shared" si="113"/>
        <v>129.47</v>
      </c>
      <c r="AS63" s="2"/>
      <c r="AT63" s="2">
        <v>0.0</v>
      </c>
      <c r="AU63" s="2"/>
      <c r="AV63" s="2">
        <f t="shared" si="114"/>
        <v>129.47</v>
      </c>
      <c r="AW63" s="2"/>
      <c r="AX63" s="2">
        <v>0.0</v>
      </c>
      <c r="AY63" s="2"/>
      <c r="AZ63" s="2">
        <f t="shared" si="115"/>
        <v>129.47</v>
      </c>
      <c r="BA63" s="2"/>
      <c r="BB63" s="2">
        <v>0.0</v>
      </c>
      <c r="BC63" s="2"/>
      <c r="BD63" s="2">
        <f t="shared" si="116"/>
        <v>129.47</v>
      </c>
      <c r="BE63" s="2"/>
      <c r="BF63" s="2">
        <v>0.0</v>
      </c>
      <c r="BG63" s="2"/>
      <c r="BH63" s="2">
        <f t="shared" si="117"/>
        <v>129.47</v>
      </c>
      <c r="BI63" s="2"/>
      <c r="BJ63" s="2">
        <v>0.0</v>
      </c>
      <c r="BK63" s="2"/>
      <c r="BL63" s="2">
        <f t="shared" si="118"/>
        <v>129.47</v>
      </c>
      <c r="BM63" s="2">
        <v>0.0</v>
      </c>
      <c r="BN63" s="2"/>
      <c r="BO63" s="2">
        <f t="shared" si="119"/>
        <v>129.47</v>
      </c>
      <c r="BP63" s="2">
        <v>0.0</v>
      </c>
      <c r="BQ63" s="2"/>
      <c r="BR63" s="29">
        <f t="shared" si="120"/>
        <v>129.47</v>
      </c>
      <c r="BS63" s="30">
        <f t="shared" si="121"/>
        <v>0</v>
      </c>
      <c r="BT63" s="29">
        <f t="shared" si="122"/>
        <v>129.47</v>
      </c>
      <c r="BU63" s="5">
        <v>0.0</v>
      </c>
      <c r="BV63" s="29">
        <f t="shared" si="123"/>
        <v>129.47</v>
      </c>
      <c r="BW63" s="5">
        <v>0.0</v>
      </c>
      <c r="BX63" s="2">
        <f t="shared" si="124"/>
        <v>129.47</v>
      </c>
      <c r="BY63" s="2">
        <f t="shared" si="104"/>
        <v>0</v>
      </c>
      <c r="BZ63" s="5">
        <v>0.0</v>
      </c>
      <c r="CA63" s="2">
        <f t="shared" si="125"/>
        <v>129.47</v>
      </c>
      <c r="CB63" s="2">
        <f t="shared" si="126"/>
        <v>0</v>
      </c>
      <c r="CC63" s="5">
        <v>0.0</v>
      </c>
      <c r="CD63" s="2">
        <f t="shared" si="127"/>
        <v>129.47</v>
      </c>
      <c r="CE63" s="5">
        <v>0.0</v>
      </c>
      <c r="CF63" s="5">
        <v>0.0</v>
      </c>
      <c r="CG63" s="2">
        <f t="shared" si="128"/>
        <v>129.47</v>
      </c>
      <c r="CH63" s="5">
        <v>0.0</v>
      </c>
    </row>
    <row r="64" ht="12.75" customHeight="1">
      <c r="A64" s="5" t="s">
        <v>68</v>
      </c>
      <c r="C64" s="13">
        <v>33666.0</v>
      </c>
      <c r="E64" s="5">
        <v>5.0</v>
      </c>
      <c r="G64" s="2">
        <v>853.2</v>
      </c>
      <c r="H64" s="2">
        <v>853.2</v>
      </c>
      <c r="I64" s="2"/>
      <c r="J64" s="2">
        <v>0.0</v>
      </c>
      <c r="K64" s="2"/>
      <c r="L64" s="2">
        <f t="shared" si="105"/>
        <v>853.2</v>
      </c>
      <c r="M64" s="2"/>
      <c r="N64" s="2"/>
      <c r="O64" s="2"/>
      <c r="P64" s="2">
        <f t="shared" si="106"/>
        <v>853.2</v>
      </c>
      <c r="Q64" s="2"/>
      <c r="R64" s="2"/>
      <c r="S64" s="2"/>
      <c r="T64" s="2">
        <f t="shared" si="107"/>
        <v>853.2</v>
      </c>
      <c r="U64" s="2"/>
      <c r="V64" s="2"/>
      <c r="W64" s="2"/>
      <c r="X64" s="2">
        <f t="shared" si="108"/>
        <v>853.2</v>
      </c>
      <c r="Y64" s="2"/>
      <c r="Z64" s="3"/>
      <c r="AA64" s="3"/>
      <c r="AB64" s="3">
        <f t="shared" si="109"/>
        <v>853.2</v>
      </c>
      <c r="AC64" s="2"/>
      <c r="AD64" s="2"/>
      <c r="AE64" s="2"/>
      <c r="AF64" s="2">
        <f t="shared" si="110"/>
        <v>853.2</v>
      </c>
      <c r="AG64" s="2"/>
      <c r="AH64" s="2"/>
      <c r="AI64" s="2"/>
      <c r="AJ64" s="2">
        <f t="shared" si="111"/>
        <v>853.2</v>
      </c>
      <c r="AK64" s="2"/>
      <c r="AL64" s="2">
        <v>0.0</v>
      </c>
      <c r="AM64" s="2"/>
      <c r="AN64" s="2">
        <f t="shared" si="112"/>
        <v>853.2</v>
      </c>
      <c r="AO64" s="2"/>
      <c r="AP64" s="2">
        <v>0.0</v>
      </c>
      <c r="AQ64" s="2"/>
      <c r="AR64" s="2">
        <f t="shared" si="113"/>
        <v>853.2</v>
      </c>
      <c r="AS64" s="2"/>
      <c r="AT64" s="2">
        <v>0.0</v>
      </c>
      <c r="AU64" s="2"/>
      <c r="AV64" s="2">
        <f t="shared" si="114"/>
        <v>853.2</v>
      </c>
      <c r="AW64" s="2"/>
      <c r="AX64" s="2">
        <v>0.0</v>
      </c>
      <c r="AY64" s="2"/>
      <c r="AZ64" s="2">
        <f t="shared" si="115"/>
        <v>853.2</v>
      </c>
      <c r="BA64" s="2"/>
      <c r="BB64" s="2">
        <v>0.0</v>
      </c>
      <c r="BC64" s="2"/>
      <c r="BD64" s="2">
        <f t="shared" si="116"/>
        <v>853.2</v>
      </c>
      <c r="BE64" s="2"/>
      <c r="BF64" s="2">
        <v>0.0</v>
      </c>
      <c r="BG64" s="2"/>
      <c r="BH64" s="2">
        <f t="shared" si="117"/>
        <v>853.2</v>
      </c>
      <c r="BI64" s="2"/>
      <c r="BJ64" s="2">
        <v>0.0</v>
      </c>
      <c r="BK64" s="2"/>
      <c r="BL64" s="2">
        <f t="shared" si="118"/>
        <v>853.2</v>
      </c>
      <c r="BM64" s="2">
        <v>0.0</v>
      </c>
      <c r="BN64" s="2"/>
      <c r="BO64" s="2">
        <f t="shared" si="119"/>
        <v>853.2</v>
      </c>
      <c r="BP64" s="2">
        <v>0.0</v>
      </c>
      <c r="BQ64" s="2"/>
      <c r="BR64" s="29">
        <f t="shared" si="120"/>
        <v>853.2</v>
      </c>
      <c r="BS64" s="30">
        <f t="shared" si="121"/>
        <v>0</v>
      </c>
      <c r="BT64" s="29">
        <f t="shared" si="122"/>
        <v>853.2</v>
      </c>
      <c r="BU64" s="5">
        <v>0.0</v>
      </c>
      <c r="BV64" s="29">
        <f t="shared" si="123"/>
        <v>853.2</v>
      </c>
      <c r="BW64" s="5">
        <v>0.0</v>
      </c>
      <c r="BX64" s="2">
        <f t="shared" si="124"/>
        <v>853.2</v>
      </c>
      <c r="BY64" s="2">
        <f t="shared" si="104"/>
        <v>0</v>
      </c>
      <c r="BZ64" s="5">
        <v>0.0</v>
      </c>
      <c r="CA64" s="2">
        <f t="shared" si="125"/>
        <v>853.2</v>
      </c>
      <c r="CB64" s="2">
        <f t="shared" si="126"/>
        <v>0</v>
      </c>
      <c r="CC64" s="5">
        <v>0.0</v>
      </c>
      <c r="CD64" s="2">
        <f t="shared" si="127"/>
        <v>853.2</v>
      </c>
      <c r="CE64" s="5">
        <v>0.0</v>
      </c>
      <c r="CF64" s="5">
        <v>0.0</v>
      </c>
      <c r="CG64" s="2">
        <f t="shared" si="128"/>
        <v>853.2</v>
      </c>
      <c r="CH64" s="5">
        <v>0.0</v>
      </c>
    </row>
    <row r="65" ht="12.75" customHeight="1">
      <c r="A65" s="5" t="s">
        <v>69</v>
      </c>
      <c r="C65" s="13">
        <v>34865.0</v>
      </c>
      <c r="E65" s="5">
        <v>5.0</v>
      </c>
      <c r="G65" s="2">
        <v>3186.85</v>
      </c>
      <c r="H65" s="2">
        <v>3186.85</v>
      </c>
      <c r="I65" s="2"/>
      <c r="J65" s="2">
        <v>0.0</v>
      </c>
      <c r="K65" s="2"/>
      <c r="L65" s="2">
        <f t="shared" si="105"/>
        <v>3186.85</v>
      </c>
      <c r="M65" s="2"/>
      <c r="N65" s="2"/>
      <c r="O65" s="2"/>
      <c r="P65" s="2">
        <f t="shared" si="106"/>
        <v>3186.85</v>
      </c>
      <c r="Q65" s="2"/>
      <c r="R65" s="2"/>
      <c r="S65" s="2"/>
      <c r="T65" s="2">
        <f t="shared" si="107"/>
        <v>3186.85</v>
      </c>
      <c r="U65" s="2"/>
      <c r="V65" s="2"/>
      <c r="W65" s="2"/>
      <c r="X65" s="2">
        <f t="shared" si="108"/>
        <v>3186.85</v>
      </c>
      <c r="Y65" s="2"/>
      <c r="Z65" s="3"/>
      <c r="AA65" s="3"/>
      <c r="AB65" s="3">
        <f t="shared" si="109"/>
        <v>3186.85</v>
      </c>
      <c r="AC65" s="2"/>
      <c r="AD65" s="2"/>
      <c r="AE65" s="2"/>
      <c r="AF65" s="2">
        <f t="shared" si="110"/>
        <v>3186.85</v>
      </c>
      <c r="AG65" s="2"/>
      <c r="AH65" s="2"/>
      <c r="AI65" s="2"/>
      <c r="AJ65" s="2">
        <f t="shared" si="111"/>
        <v>3186.85</v>
      </c>
      <c r="AK65" s="2"/>
      <c r="AL65" s="2">
        <v>0.0</v>
      </c>
      <c r="AM65" s="2"/>
      <c r="AN65" s="2">
        <f t="shared" si="112"/>
        <v>3186.85</v>
      </c>
      <c r="AO65" s="2"/>
      <c r="AP65" s="2">
        <v>0.0</v>
      </c>
      <c r="AQ65" s="2"/>
      <c r="AR65" s="2">
        <f t="shared" si="113"/>
        <v>3186.85</v>
      </c>
      <c r="AS65" s="2"/>
      <c r="AT65" s="2">
        <v>0.0</v>
      </c>
      <c r="AU65" s="2"/>
      <c r="AV65" s="2">
        <f t="shared" si="114"/>
        <v>3186.85</v>
      </c>
      <c r="AW65" s="2"/>
      <c r="AX65" s="2">
        <v>0.0</v>
      </c>
      <c r="AY65" s="2"/>
      <c r="AZ65" s="2">
        <f t="shared" si="115"/>
        <v>3186.85</v>
      </c>
      <c r="BA65" s="2"/>
      <c r="BB65" s="2">
        <v>0.0</v>
      </c>
      <c r="BC65" s="2"/>
      <c r="BD65" s="2">
        <f t="shared" si="116"/>
        <v>3186.85</v>
      </c>
      <c r="BE65" s="2"/>
      <c r="BF65" s="2">
        <v>0.0</v>
      </c>
      <c r="BG65" s="2"/>
      <c r="BH65" s="2">
        <f t="shared" si="117"/>
        <v>3186.85</v>
      </c>
      <c r="BI65" s="2"/>
      <c r="BJ65" s="2">
        <v>0.0</v>
      </c>
      <c r="BK65" s="2"/>
      <c r="BL65" s="2">
        <f t="shared" si="118"/>
        <v>3186.85</v>
      </c>
      <c r="BM65" s="2">
        <v>0.0</v>
      </c>
      <c r="BN65" s="2"/>
      <c r="BO65" s="2">
        <f t="shared" si="119"/>
        <v>3186.85</v>
      </c>
      <c r="BP65" s="2">
        <v>0.0</v>
      </c>
      <c r="BQ65" s="2"/>
      <c r="BR65" s="29">
        <f t="shared" si="120"/>
        <v>3186.85</v>
      </c>
      <c r="BS65" s="30">
        <f t="shared" si="121"/>
        <v>0</v>
      </c>
      <c r="BT65" s="29">
        <f t="shared" si="122"/>
        <v>3186.85</v>
      </c>
      <c r="BU65" s="5">
        <v>0.0</v>
      </c>
      <c r="BV65" s="29">
        <f t="shared" si="123"/>
        <v>3186.85</v>
      </c>
      <c r="BW65" s="5">
        <v>0.0</v>
      </c>
      <c r="BX65" s="2">
        <f t="shared" si="124"/>
        <v>3186.85</v>
      </c>
      <c r="BY65" s="2">
        <f t="shared" si="104"/>
        <v>0</v>
      </c>
      <c r="BZ65" s="5">
        <v>0.0</v>
      </c>
      <c r="CA65" s="2">
        <f t="shared" si="125"/>
        <v>3186.85</v>
      </c>
      <c r="CB65" s="2">
        <f t="shared" si="126"/>
        <v>0</v>
      </c>
      <c r="CC65" s="5">
        <v>0.0</v>
      </c>
      <c r="CD65" s="2">
        <f t="shared" si="127"/>
        <v>3186.85</v>
      </c>
      <c r="CE65" s="5">
        <v>0.0</v>
      </c>
      <c r="CF65" s="5">
        <v>0.0</v>
      </c>
      <c r="CG65" s="2">
        <f t="shared" si="128"/>
        <v>3186.85</v>
      </c>
      <c r="CH65" s="5">
        <v>0.0</v>
      </c>
    </row>
    <row r="66" ht="12.75" customHeight="1">
      <c r="A66" s="5" t="s">
        <v>70</v>
      </c>
      <c r="C66" s="13">
        <v>35246.0</v>
      </c>
      <c r="E66" s="5">
        <v>10.0</v>
      </c>
      <c r="G66" s="2">
        <v>2072.38</v>
      </c>
      <c r="H66" s="2">
        <v>1243.44</v>
      </c>
      <c r="I66" s="2"/>
      <c r="J66" s="2">
        <v>207.24</v>
      </c>
      <c r="K66" s="2"/>
      <c r="L66" s="2">
        <f t="shared" si="105"/>
        <v>1450.68</v>
      </c>
      <c r="M66" s="2"/>
      <c r="N66" s="2">
        <v>207.24</v>
      </c>
      <c r="O66" s="2"/>
      <c r="P66" s="2">
        <f t="shared" si="106"/>
        <v>1657.92</v>
      </c>
      <c r="Q66" s="2"/>
      <c r="R66" s="2">
        <v>207.24</v>
      </c>
      <c r="S66" s="2"/>
      <c r="T66" s="2">
        <f t="shared" si="107"/>
        <v>1865.16</v>
      </c>
      <c r="U66" s="2"/>
      <c r="V66" s="2">
        <v>207.22</v>
      </c>
      <c r="W66" s="2"/>
      <c r="X66" s="2">
        <f t="shared" si="108"/>
        <v>2072.38</v>
      </c>
      <c r="Y66" s="2"/>
      <c r="Z66" s="3"/>
      <c r="AA66" s="3"/>
      <c r="AB66" s="3">
        <f t="shared" si="109"/>
        <v>2072.38</v>
      </c>
      <c r="AC66" s="2"/>
      <c r="AD66" s="2"/>
      <c r="AE66" s="2"/>
      <c r="AF66" s="2">
        <f t="shared" si="110"/>
        <v>2072.38</v>
      </c>
      <c r="AG66" s="2"/>
      <c r="AH66" s="2"/>
      <c r="AI66" s="2"/>
      <c r="AJ66" s="2">
        <f t="shared" si="111"/>
        <v>2072.38</v>
      </c>
      <c r="AK66" s="2"/>
      <c r="AL66" s="2">
        <v>0.0</v>
      </c>
      <c r="AM66" s="2"/>
      <c r="AN66" s="2">
        <f t="shared" si="112"/>
        <v>2072.38</v>
      </c>
      <c r="AO66" s="2"/>
      <c r="AP66" s="2">
        <v>0.0</v>
      </c>
      <c r="AQ66" s="2"/>
      <c r="AR66" s="2">
        <f t="shared" si="113"/>
        <v>2072.38</v>
      </c>
      <c r="AS66" s="2"/>
      <c r="AT66" s="2">
        <v>0.0</v>
      </c>
      <c r="AU66" s="2"/>
      <c r="AV66" s="2">
        <f t="shared" si="114"/>
        <v>2072.38</v>
      </c>
      <c r="AW66" s="2"/>
      <c r="AX66" s="2">
        <v>0.0</v>
      </c>
      <c r="AY66" s="2"/>
      <c r="AZ66" s="2">
        <f t="shared" si="115"/>
        <v>2072.38</v>
      </c>
      <c r="BA66" s="2"/>
      <c r="BB66" s="2">
        <v>0.0</v>
      </c>
      <c r="BC66" s="2"/>
      <c r="BD66" s="2">
        <f t="shared" si="116"/>
        <v>2072.38</v>
      </c>
      <c r="BE66" s="2"/>
      <c r="BF66" s="2">
        <v>0.0</v>
      </c>
      <c r="BG66" s="2"/>
      <c r="BH66" s="2">
        <f t="shared" si="117"/>
        <v>2072.38</v>
      </c>
      <c r="BI66" s="2"/>
      <c r="BJ66" s="2">
        <v>0.0</v>
      </c>
      <c r="BK66" s="2"/>
      <c r="BL66" s="2">
        <f t="shared" si="118"/>
        <v>2072.38</v>
      </c>
      <c r="BM66" s="2">
        <v>0.0</v>
      </c>
      <c r="BN66" s="2"/>
      <c r="BO66" s="2">
        <f t="shared" si="119"/>
        <v>2072.38</v>
      </c>
      <c r="BP66" s="2">
        <v>0.0</v>
      </c>
      <c r="BQ66" s="2"/>
      <c r="BR66" s="29">
        <f t="shared" si="120"/>
        <v>2072.38</v>
      </c>
      <c r="BS66" s="30">
        <f t="shared" si="121"/>
        <v>0</v>
      </c>
      <c r="BT66" s="29">
        <f t="shared" si="122"/>
        <v>2072.38</v>
      </c>
      <c r="BU66" s="5">
        <v>0.0</v>
      </c>
      <c r="BV66" s="29">
        <f t="shared" si="123"/>
        <v>2072.38</v>
      </c>
      <c r="BW66" s="5">
        <v>0.0</v>
      </c>
      <c r="BX66" s="2">
        <f t="shared" si="124"/>
        <v>2072.38</v>
      </c>
      <c r="BY66" s="2">
        <f t="shared" si="104"/>
        <v>0</v>
      </c>
      <c r="BZ66" s="5">
        <v>0.0</v>
      </c>
      <c r="CA66" s="2">
        <f t="shared" si="125"/>
        <v>2072.38</v>
      </c>
      <c r="CB66" s="2">
        <f t="shared" si="126"/>
        <v>0</v>
      </c>
      <c r="CC66" s="5">
        <v>0.0</v>
      </c>
      <c r="CD66" s="2">
        <f t="shared" si="127"/>
        <v>2072.38</v>
      </c>
      <c r="CE66" s="5">
        <v>0.0</v>
      </c>
      <c r="CF66" s="5">
        <v>0.0</v>
      </c>
      <c r="CG66" s="2">
        <f t="shared" si="128"/>
        <v>2072.38</v>
      </c>
      <c r="CH66" s="5">
        <v>0.0</v>
      </c>
    </row>
    <row r="67" ht="12.75" customHeight="1">
      <c r="A67" s="5" t="s">
        <v>71</v>
      </c>
      <c r="C67" s="13">
        <v>35487.0</v>
      </c>
      <c r="E67" s="5">
        <v>5.0</v>
      </c>
      <c r="G67" s="2">
        <v>279.94</v>
      </c>
      <c r="H67" s="2">
        <v>279.94</v>
      </c>
      <c r="I67" s="2"/>
      <c r="J67" s="2">
        <v>37.51</v>
      </c>
      <c r="K67" s="2"/>
      <c r="L67" s="2">
        <f t="shared" si="105"/>
        <v>317.45</v>
      </c>
      <c r="M67" s="2"/>
      <c r="N67" s="2">
        <v>37.51</v>
      </c>
      <c r="O67" s="2"/>
      <c r="P67" s="2">
        <f t="shared" si="106"/>
        <v>354.96</v>
      </c>
      <c r="Q67" s="2"/>
      <c r="R67" s="2">
        <v>-75.02</v>
      </c>
      <c r="S67" s="2"/>
      <c r="T67" s="2">
        <f t="shared" si="107"/>
        <v>279.94</v>
      </c>
      <c r="U67" s="2"/>
      <c r="V67" s="2"/>
      <c r="W67" s="2"/>
      <c r="X67" s="2">
        <f t="shared" si="108"/>
        <v>279.94</v>
      </c>
      <c r="Y67" s="2"/>
      <c r="Z67" s="3"/>
      <c r="AA67" s="3"/>
      <c r="AB67" s="3">
        <f t="shared" si="109"/>
        <v>279.94</v>
      </c>
      <c r="AC67" s="2"/>
      <c r="AD67" s="2"/>
      <c r="AE67" s="2"/>
      <c r="AF67" s="2">
        <f t="shared" si="110"/>
        <v>279.94</v>
      </c>
      <c r="AG67" s="2"/>
      <c r="AH67" s="2"/>
      <c r="AI67" s="2"/>
      <c r="AJ67" s="2">
        <f t="shared" si="111"/>
        <v>279.94</v>
      </c>
      <c r="AK67" s="2"/>
      <c r="AL67" s="2">
        <v>0.0</v>
      </c>
      <c r="AM67" s="2"/>
      <c r="AN67" s="2">
        <f t="shared" si="112"/>
        <v>279.94</v>
      </c>
      <c r="AO67" s="2"/>
      <c r="AP67" s="2">
        <v>0.0</v>
      </c>
      <c r="AQ67" s="2"/>
      <c r="AR67" s="2">
        <f t="shared" si="113"/>
        <v>279.94</v>
      </c>
      <c r="AS67" s="2"/>
      <c r="AT67" s="2">
        <v>0.0</v>
      </c>
      <c r="AU67" s="2"/>
      <c r="AV67" s="2">
        <f t="shared" si="114"/>
        <v>279.94</v>
      </c>
      <c r="AW67" s="2"/>
      <c r="AX67" s="2">
        <v>0.0</v>
      </c>
      <c r="AY67" s="2"/>
      <c r="AZ67" s="2">
        <f t="shared" si="115"/>
        <v>279.94</v>
      </c>
      <c r="BA67" s="2"/>
      <c r="BB67" s="2">
        <v>0.0</v>
      </c>
      <c r="BC67" s="2"/>
      <c r="BD67" s="2">
        <f t="shared" si="116"/>
        <v>279.94</v>
      </c>
      <c r="BE67" s="2"/>
      <c r="BF67" s="2">
        <v>0.0</v>
      </c>
      <c r="BG67" s="2"/>
      <c r="BH67" s="2">
        <f t="shared" si="117"/>
        <v>279.94</v>
      </c>
      <c r="BI67" s="2"/>
      <c r="BJ67" s="2">
        <v>0.0</v>
      </c>
      <c r="BK67" s="2"/>
      <c r="BL67" s="2">
        <f t="shared" si="118"/>
        <v>279.94</v>
      </c>
      <c r="BM67" s="2">
        <v>0.0</v>
      </c>
      <c r="BN67" s="2"/>
      <c r="BO67" s="2">
        <f t="shared" si="119"/>
        <v>279.94</v>
      </c>
      <c r="BP67" s="2">
        <v>0.0</v>
      </c>
      <c r="BQ67" s="2"/>
      <c r="BR67" s="29">
        <f t="shared" si="120"/>
        <v>279.94</v>
      </c>
      <c r="BS67" s="30">
        <f t="shared" si="121"/>
        <v>0</v>
      </c>
      <c r="BT67" s="29">
        <f t="shared" si="122"/>
        <v>279.94</v>
      </c>
      <c r="BU67" s="5">
        <v>0.0</v>
      </c>
      <c r="BV67" s="29">
        <f t="shared" si="123"/>
        <v>279.94</v>
      </c>
      <c r="BW67" s="5">
        <v>0.0</v>
      </c>
      <c r="BX67" s="2">
        <f t="shared" si="124"/>
        <v>279.94</v>
      </c>
      <c r="BY67" s="2">
        <f t="shared" si="104"/>
        <v>0</v>
      </c>
      <c r="BZ67" s="5">
        <v>0.0</v>
      </c>
      <c r="CA67" s="2">
        <f t="shared" si="125"/>
        <v>279.94</v>
      </c>
      <c r="CB67" s="2">
        <f t="shared" si="126"/>
        <v>0</v>
      </c>
      <c r="CC67" s="5">
        <v>0.0</v>
      </c>
      <c r="CD67" s="2">
        <f t="shared" si="127"/>
        <v>279.94</v>
      </c>
      <c r="CE67" s="5">
        <v>0.0</v>
      </c>
      <c r="CF67" s="5">
        <v>0.0</v>
      </c>
      <c r="CG67" s="2">
        <f t="shared" si="128"/>
        <v>279.94</v>
      </c>
      <c r="CH67" s="5">
        <v>0.0</v>
      </c>
    </row>
    <row r="68" ht="12.75" customHeight="1">
      <c r="A68" s="5" t="s">
        <v>72</v>
      </c>
      <c r="C68" s="13">
        <v>36372.0</v>
      </c>
      <c r="E68" s="5">
        <v>5.0</v>
      </c>
      <c r="G68" s="2">
        <v>1581.0</v>
      </c>
      <c r="H68" s="2">
        <v>918.4</v>
      </c>
      <c r="I68" s="2"/>
      <c r="J68" s="2">
        <v>316.2</v>
      </c>
      <c r="K68" s="2"/>
      <c r="L68" s="2">
        <f t="shared" si="105"/>
        <v>1234.6</v>
      </c>
      <c r="M68" s="2"/>
      <c r="N68" s="2">
        <v>316.2</v>
      </c>
      <c r="O68" s="2"/>
      <c r="P68" s="2">
        <f t="shared" si="106"/>
        <v>1550.8</v>
      </c>
      <c r="Q68" s="2"/>
      <c r="R68" s="2">
        <v>30.2</v>
      </c>
      <c r="S68" s="2"/>
      <c r="T68" s="2">
        <f t="shared" si="107"/>
        <v>1581</v>
      </c>
      <c r="U68" s="2"/>
      <c r="V68" s="2"/>
      <c r="W68" s="2"/>
      <c r="X68" s="2">
        <f t="shared" si="108"/>
        <v>1581</v>
      </c>
      <c r="Y68" s="2"/>
      <c r="Z68" s="3"/>
      <c r="AA68" s="3"/>
      <c r="AB68" s="3">
        <f t="shared" si="109"/>
        <v>1581</v>
      </c>
      <c r="AC68" s="2"/>
      <c r="AD68" s="2"/>
      <c r="AE68" s="2"/>
      <c r="AF68" s="2">
        <f t="shared" si="110"/>
        <v>1581</v>
      </c>
      <c r="AG68" s="2"/>
      <c r="AH68" s="2"/>
      <c r="AI68" s="2"/>
      <c r="AJ68" s="2">
        <f t="shared" si="111"/>
        <v>1581</v>
      </c>
      <c r="AK68" s="2"/>
      <c r="AL68" s="2">
        <v>0.0</v>
      </c>
      <c r="AM68" s="2"/>
      <c r="AN68" s="2">
        <f t="shared" si="112"/>
        <v>1581</v>
      </c>
      <c r="AO68" s="2"/>
      <c r="AP68" s="2">
        <v>0.0</v>
      </c>
      <c r="AQ68" s="2"/>
      <c r="AR68" s="2">
        <f t="shared" si="113"/>
        <v>1581</v>
      </c>
      <c r="AS68" s="2"/>
      <c r="AT68" s="2">
        <v>0.0</v>
      </c>
      <c r="AU68" s="2"/>
      <c r="AV68" s="2">
        <f t="shared" si="114"/>
        <v>1581</v>
      </c>
      <c r="AW68" s="2"/>
      <c r="AX68" s="2">
        <v>0.0</v>
      </c>
      <c r="AY68" s="2"/>
      <c r="AZ68" s="2">
        <f t="shared" si="115"/>
        <v>1581</v>
      </c>
      <c r="BA68" s="2"/>
      <c r="BB68" s="2">
        <v>0.0</v>
      </c>
      <c r="BC68" s="2"/>
      <c r="BD68" s="2">
        <f t="shared" si="116"/>
        <v>1581</v>
      </c>
      <c r="BE68" s="2"/>
      <c r="BF68" s="2">
        <v>0.0</v>
      </c>
      <c r="BG68" s="2"/>
      <c r="BH68" s="2">
        <f t="shared" si="117"/>
        <v>1581</v>
      </c>
      <c r="BI68" s="2"/>
      <c r="BJ68" s="2">
        <v>0.0</v>
      </c>
      <c r="BK68" s="2"/>
      <c r="BL68" s="2">
        <f t="shared" si="118"/>
        <v>1581</v>
      </c>
      <c r="BM68" s="2">
        <v>0.0</v>
      </c>
      <c r="BN68" s="2"/>
      <c r="BO68" s="2">
        <f t="shared" si="119"/>
        <v>1581</v>
      </c>
      <c r="BP68" s="2">
        <v>0.0</v>
      </c>
      <c r="BQ68" s="2"/>
      <c r="BR68" s="29">
        <f t="shared" si="120"/>
        <v>1581</v>
      </c>
      <c r="BS68" s="31">
        <f t="shared" si="121"/>
        <v>0</v>
      </c>
      <c r="BT68" s="29">
        <f t="shared" si="122"/>
        <v>1581</v>
      </c>
      <c r="BU68" s="5">
        <v>0.0</v>
      </c>
      <c r="BV68" s="29">
        <f t="shared" si="123"/>
        <v>1581</v>
      </c>
      <c r="BW68" s="5">
        <v>0.0</v>
      </c>
      <c r="BX68" s="2">
        <f t="shared" si="124"/>
        <v>1581</v>
      </c>
      <c r="BY68" s="2">
        <f t="shared" si="104"/>
        <v>0</v>
      </c>
      <c r="BZ68" s="5">
        <v>0.0</v>
      </c>
      <c r="CA68" s="2">
        <f t="shared" si="125"/>
        <v>1581</v>
      </c>
      <c r="CB68" s="2">
        <f t="shared" si="126"/>
        <v>0</v>
      </c>
      <c r="CC68" s="5">
        <v>0.0</v>
      </c>
      <c r="CD68" s="2">
        <f t="shared" si="127"/>
        <v>1581</v>
      </c>
      <c r="CE68" s="5">
        <v>0.0</v>
      </c>
      <c r="CF68" s="5">
        <v>0.0</v>
      </c>
      <c r="CG68" s="2">
        <f t="shared" si="128"/>
        <v>1581</v>
      </c>
      <c r="CH68" s="5">
        <v>0.0</v>
      </c>
    </row>
    <row r="69" ht="12.75" customHeight="1">
      <c r="A69" s="5" t="s">
        <v>73</v>
      </c>
      <c r="C69" s="13">
        <v>40501.0</v>
      </c>
      <c r="E69" s="5">
        <v>5.0</v>
      </c>
      <c r="G69" s="2">
        <v>650.0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3"/>
      <c r="AA69" s="3"/>
      <c r="AB69" s="3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>
        <f>+G69/60*7</f>
        <v>75.83333333</v>
      </c>
      <c r="AQ69" s="2"/>
      <c r="AR69" s="2">
        <f t="shared" si="113"/>
        <v>75.83333333</v>
      </c>
      <c r="AS69" s="2"/>
      <c r="AT69" s="2">
        <v>75.83</v>
      </c>
      <c r="AU69" s="2"/>
      <c r="AV69" s="2">
        <f t="shared" si="114"/>
        <v>151.6633333</v>
      </c>
      <c r="AW69" s="2"/>
      <c r="AX69" s="2">
        <f>+G69/5</f>
        <v>130</v>
      </c>
      <c r="AY69" s="2"/>
      <c r="AZ69" s="2">
        <f t="shared" si="115"/>
        <v>281.6633333</v>
      </c>
      <c r="BA69" s="2"/>
      <c r="BB69" s="2">
        <v>130.0</v>
      </c>
      <c r="BC69" s="2"/>
      <c r="BD69" s="2">
        <f t="shared" si="116"/>
        <v>411.6633333</v>
      </c>
      <c r="BE69" s="2"/>
      <c r="BF69" s="2">
        <v>130.0</v>
      </c>
      <c r="BG69" s="2"/>
      <c r="BH69" s="2">
        <f t="shared" si="117"/>
        <v>541.6633333</v>
      </c>
      <c r="BI69" s="2"/>
      <c r="BJ69" s="2">
        <v>108.34</v>
      </c>
      <c r="BK69" s="2"/>
      <c r="BL69" s="2">
        <f t="shared" si="118"/>
        <v>650.0033333</v>
      </c>
      <c r="BM69" s="2">
        <v>0.0</v>
      </c>
      <c r="BN69" s="2"/>
      <c r="BO69" s="2">
        <f t="shared" si="119"/>
        <v>650.0033333</v>
      </c>
      <c r="BP69" s="2">
        <v>0.0</v>
      </c>
      <c r="BQ69" s="2"/>
      <c r="BR69" s="29">
        <f t="shared" si="120"/>
        <v>650.0033333</v>
      </c>
      <c r="BS69" s="31">
        <f t="shared" si="121"/>
        <v>-0.003333333333</v>
      </c>
      <c r="BT69" s="29">
        <f t="shared" si="122"/>
        <v>650</v>
      </c>
      <c r="BU69" s="5">
        <v>0.0</v>
      </c>
      <c r="BV69" s="29">
        <f t="shared" si="123"/>
        <v>650</v>
      </c>
      <c r="BW69" s="5">
        <v>0.0</v>
      </c>
      <c r="BX69" s="2">
        <f t="shared" si="124"/>
        <v>650</v>
      </c>
      <c r="BY69" s="2">
        <f t="shared" si="104"/>
        <v>0</v>
      </c>
      <c r="BZ69" s="5">
        <v>0.0</v>
      </c>
      <c r="CA69" s="2">
        <f t="shared" si="125"/>
        <v>650</v>
      </c>
      <c r="CB69" s="2">
        <f t="shared" si="126"/>
        <v>0</v>
      </c>
      <c r="CC69" s="5">
        <v>0.0</v>
      </c>
      <c r="CD69" s="2">
        <f t="shared" si="127"/>
        <v>650</v>
      </c>
      <c r="CE69" s="5">
        <v>0.0</v>
      </c>
      <c r="CF69" s="5">
        <v>0.0</v>
      </c>
      <c r="CG69" s="2">
        <f t="shared" si="128"/>
        <v>650</v>
      </c>
      <c r="CH69" s="5">
        <v>0.0</v>
      </c>
    </row>
    <row r="70" ht="12.75" customHeight="1">
      <c r="A70" s="12" t="s">
        <v>74</v>
      </c>
      <c r="C70" s="13">
        <v>40879.0</v>
      </c>
      <c r="E70" s="5">
        <v>5.0</v>
      </c>
      <c r="G70" s="2">
        <v>818.0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3"/>
      <c r="AA70" s="3"/>
      <c r="AB70" s="3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>
        <f>+G70/60*7</f>
        <v>95.43333333</v>
      </c>
      <c r="AU70" s="2"/>
      <c r="AV70" s="2">
        <f t="shared" si="114"/>
        <v>95.43333333</v>
      </c>
      <c r="AW70" s="2"/>
      <c r="AX70" s="2">
        <f t="shared" ref="AX70:AX71" si="129">+G70/60*12</f>
        <v>163.6</v>
      </c>
      <c r="AY70" s="2"/>
      <c r="AZ70" s="2">
        <f t="shared" si="115"/>
        <v>259.0333333</v>
      </c>
      <c r="BA70" s="2"/>
      <c r="BB70" s="2">
        <v>163.0</v>
      </c>
      <c r="BC70" s="2"/>
      <c r="BD70" s="2">
        <f t="shared" si="116"/>
        <v>422.0333333</v>
      </c>
      <c r="BE70" s="2"/>
      <c r="BF70" s="2">
        <v>163.0</v>
      </c>
      <c r="BG70" s="2"/>
      <c r="BH70" s="2">
        <f t="shared" si="117"/>
        <v>585.0333333</v>
      </c>
      <c r="BI70" s="2"/>
      <c r="BJ70" s="2">
        <v>163.0</v>
      </c>
      <c r="BK70" s="2"/>
      <c r="BL70" s="2">
        <f t="shared" si="118"/>
        <v>748.0333333</v>
      </c>
      <c r="BM70" s="2">
        <v>69.97</v>
      </c>
      <c r="BN70" s="2"/>
      <c r="BO70" s="2">
        <f t="shared" si="119"/>
        <v>818.0033333</v>
      </c>
      <c r="BP70" s="2">
        <v>0.0</v>
      </c>
      <c r="BQ70" s="2"/>
      <c r="BR70" s="29">
        <f t="shared" si="120"/>
        <v>818.0033333</v>
      </c>
      <c r="BS70" s="31">
        <f t="shared" si="121"/>
        <v>-0.003333333333</v>
      </c>
      <c r="BT70" s="29">
        <f t="shared" si="122"/>
        <v>818</v>
      </c>
      <c r="BU70" s="5">
        <v>0.0</v>
      </c>
      <c r="BV70" s="29">
        <f t="shared" si="123"/>
        <v>818</v>
      </c>
      <c r="BW70" s="5">
        <v>0.0</v>
      </c>
      <c r="BX70" s="2">
        <f t="shared" si="124"/>
        <v>818</v>
      </c>
      <c r="BY70" s="2">
        <f t="shared" si="104"/>
        <v>0</v>
      </c>
      <c r="BZ70" s="5">
        <v>0.0</v>
      </c>
      <c r="CA70" s="2">
        <f t="shared" si="125"/>
        <v>818</v>
      </c>
      <c r="CB70" s="2">
        <f t="shared" si="126"/>
        <v>0</v>
      </c>
      <c r="CC70" s="5">
        <v>0.0</v>
      </c>
      <c r="CD70" s="2">
        <f t="shared" si="127"/>
        <v>818</v>
      </c>
      <c r="CE70" s="5">
        <v>0.0</v>
      </c>
      <c r="CF70" s="5">
        <v>0.0</v>
      </c>
      <c r="CG70" s="2">
        <f t="shared" si="128"/>
        <v>818</v>
      </c>
      <c r="CH70" s="5">
        <v>0.0</v>
      </c>
    </row>
    <row r="71" ht="12.75" customHeight="1">
      <c r="A71" s="12" t="s">
        <v>75</v>
      </c>
      <c r="C71" s="13">
        <v>40961.0</v>
      </c>
      <c r="E71" s="5">
        <v>5.0</v>
      </c>
      <c r="G71" s="2">
        <v>1760.0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/>
      <c r="AA71" s="3"/>
      <c r="AB71" s="3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>
        <f>+G71/60*4</f>
        <v>117.3333333</v>
      </c>
      <c r="AU71" s="2"/>
      <c r="AV71" s="2">
        <f t="shared" si="114"/>
        <v>117.3333333</v>
      </c>
      <c r="AW71" s="2"/>
      <c r="AX71" s="2">
        <f t="shared" si="129"/>
        <v>352</v>
      </c>
      <c r="AY71" s="2"/>
      <c r="AZ71" s="2">
        <f t="shared" si="115"/>
        <v>469.3333333</v>
      </c>
      <c r="BA71" s="2"/>
      <c r="BB71" s="2">
        <v>352.0</v>
      </c>
      <c r="BC71" s="2"/>
      <c r="BD71" s="2">
        <f t="shared" si="116"/>
        <v>821.3333333</v>
      </c>
      <c r="BE71" s="2"/>
      <c r="BF71" s="2">
        <v>352.0</v>
      </c>
      <c r="BG71" s="2"/>
      <c r="BH71" s="2">
        <f t="shared" si="117"/>
        <v>1173.333333</v>
      </c>
      <c r="BI71" s="2"/>
      <c r="BJ71" s="2">
        <v>352.0</v>
      </c>
      <c r="BK71" s="2"/>
      <c r="BL71" s="2">
        <f t="shared" si="118"/>
        <v>1525.333333</v>
      </c>
      <c r="BM71" s="2">
        <v>234.67</v>
      </c>
      <c r="BN71" s="2"/>
      <c r="BO71" s="2">
        <f t="shared" si="119"/>
        <v>1760.003333</v>
      </c>
      <c r="BP71" s="2">
        <v>0.0</v>
      </c>
      <c r="BQ71" s="2"/>
      <c r="BR71" s="29">
        <f t="shared" si="120"/>
        <v>1760.003333</v>
      </c>
      <c r="BS71" s="31">
        <f t="shared" si="121"/>
        <v>-0.003333333333</v>
      </c>
      <c r="BT71" s="29">
        <f t="shared" si="122"/>
        <v>1760</v>
      </c>
      <c r="BU71" s="5">
        <v>0.0</v>
      </c>
      <c r="BV71" s="29">
        <f t="shared" si="123"/>
        <v>1760</v>
      </c>
      <c r="BW71" s="5">
        <v>0.0</v>
      </c>
      <c r="BX71" s="2">
        <f t="shared" si="124"/>
        <v>1760</v>
      </c>
      <c r="BY71" s="2">
        <f t="shared" si="104"/>
        <v>0</v>
      </c>
      <c r="BZ71" s="5">
        <v>0.0</v>
      </c>
      <c r="CA71" s="2">
        <f t="shared" si="125"/>
        <v>1760</v>
      </c>
      <c r="CB71" s="2">
        <f t="shared" si="126"/>
        <v>0</v>
      </c>
      <c r="CC71" s="5">
        <v>0.0</v>
      </c>
      <c r="CD71" s="2">
        <f t="shared" si="127"/>
        <v>1760</v>
      </c>
      <c r="CE71" s="5">
        <v>0.0</v>
      </c>
      <c r="CF71" s="5">
        <v>0.0</v>
      </c>
      <c r="CG71" s="2">
        <f t="shared" si="128"/>
        <v>1760</v>
      </c>
      <c r="CH71" s="5">
        <v>0.0</v>
      </c>
    </row>
    <row r="72" ht="12.75" customHeight="1">
      <c r="A72" s="12" t="s">
        <v>76</v>
      </c>
      <c r="C72" s="13">
        <v>41443.0</v>
      </c>
      <c r="E72" s="5">
        <v>5.0</v>
      </c>
      <c r="G72" s="2">
        <f>1062.07+909.93</f>
        <v>1972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/>
      <c r="AA72" s="3"/>
      <c r="AB72" s="3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>
        <f t="shared" si="115"/>
        <v>0</v>
      </c>
      <c r="BA72" s="2"/>
      <c r="BB72" s="2">
        <v>394.4</v>
      </c>
      <c r="BC72" s="2"/>
      <c r="BD72" s="2">
        <f t="shared" si="116"/>
        <v>394.4</v>
      </c>
      <c r="BE72" s="2"/>
      <c r="BF72" s="2">
        <v>394.4</v>
      </c>
      <c r="BG72" s="2"/>
      <c r="BH72" s="2">
        <f t="shared" si="117"/>
        <v>788.8</v>
      </c>
      <c r="BI72" s="2"/>
      <c r="BJ72" s="2">
        <v>394.4</v>
      </c>
      <c r="BK72" s="2"/>
      <c r="BL72" s="2">
        <f t="shared" si="118"/>
        <v>1183.2</v>
      </c>
      <c r="BM72" s="2">
        <v>394.4</v>
      </c>
      <c r="BN72" s="2"/>
      <c r="BO72" s="2">
        <f t="shared" si="119"/>
        <v>1577.6</v>
      </c>
      <c r="BP72" s="2">
        <v>394.4</v>
      </c>
      <c r="BQ72" s="2"/>
      <c r="BR72" s="29">
        <f t="shared" si="120"/>
        <v>1972</v>
      </c>
      <c r="BS72" s="31">
        <f t="shared" si="121"/>
        <v>0</v>
      </c>
      <c r="BT72" s="29">
        <f t="shared" si="122"/>
        <v>1972</v>
      </c>
      <c r="BU72" s="5">
        <v>0.0</v>
      </c>
      <c r="BV72" s="29">
        <f t="shared" si="123"/>
        <v>1972</v>
      </c>
      <c r="BW72" s="5">
        <v>0.0</v>
      </c>
      <c r="BX72" s="2">
        <f t="shared" si="124"/>
        <v>1972</v>
      </c>
      <c r="BY72" s="2">
        <f t="shared" si="104"/>
        <v>0</v>
      </c>
      <c r="BZ72" s="5">
        <v>0.0</v>
      </c>
      <c r="CA72" s="2">
        <f t="shared" si="125"/>
        <v>1972</v>
      </c>
      <c r="CB72" s="2">
        <f t="shared" si="126"/>
        <v>0</v>
      </c>
      <c r="CC72" s="5">
        <v>0.0</v>
      </c>
      <c r="CD72" s="2">
        <f t="shared" si="127"/>
        <v>1972</v>
      </c>
      <c r="CE72" s="5">
        <v>0.0</v>
      </c>
      <c r="CF72" s="5">
        <v>0.0</v>
      </c>
      <c r="CG72" s="2">
        <f t="shared" si="128"/>
        <v>1972</v>
      </c>
      <c r="CH72" s="5">
        <v>0.0</v>
      </c>
    </row>
    <row r="73" ht="12.75" customHeight="1">
      <c r="A73" s="12" t="s">
        <v>77</v>
      </c>
      <c r="C73" s="13">
        <v>41361.0</v>
      </c>
      <c r="E73" s="5">
        <v>5.0</v>
      </c>
      <c r="G73" s="2">
        <v>3750.0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3"/>
      <c r="AA73" s="3"/>
      <c r="AB73" s="3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>
        <f>+G73/60*3</f>
        <v>187.5</v>
      </c>
      <c r="AY73" s="2"/>
      <c r="AZ73" s="2">
        <f t="shared" si="115"/>
        <v>187.5</v>
      </c>
      <c r="BA73" s="2"/>
      <c r="BB73" s="2">
        <f>+G73/5</f>
        <v>750</v>
      </c>
      <c r="BC73" s="2"/>
      <c r="BD73" s="2">
        <f t="shared" si="116"/>
        <v>937.5</v>
      </c>
      <c r="BE73" s="2"/>
      <c r="BF73" s="2">
        <v>750.0</v>
      </c>
      <c r="BG73" s="2"/>
      <c r="BH73" s="2">
        <f t="shared" si="117"/>
        <v>1687.5</v>
      </c>
      <c r="BI73" s="2"/>
      <c r="BJ73" s="2">
        <v>750.0</v>
      </c>
      <c r="BK73" s="2"/>
      <c r="BL73" s="2">
        <f t="shared" si="118"/>
        <v>2437.5</v>
      </c>
      <c r="BM73" s="2">
        <v>750.0</v>
      </c>
      <c r="BN73" s="2"/>
      <c r="BO73" s="2">
        <f t="shared" si="119"/>
        <v>3187.5</v>
      </c>
      <c r="BP73" s="2">
        <f>750-187.5</f>
        <v>562.5</v>
      </c>
      <c r="BQ73" s="2"/>
      <c r="BR73" s="29">
        <f t="shared" si="120"/>
        <v>3750</v>
      </c>
      <c r="BS73" s="31">
        <f t="shared" si="121"/>
        <v>0</v>
      </c>
      <c r="BT73" s="29">
        <f t="shared" si="122"/>
        <v>3750</v>
      </c>
      <c r="BU73" s="5">
        <v>0.0</v>
      </c>
      <c r="BV73" s="29">
        <f t="shared" si="123"/>
        <v>3750</v>
      </c>
      <c r="BW73" s="5">
        <v>0.0</v>
      </c>
      <c r="BX73" s="2">
        <f t="shared" si="124"/>
        <v>3750</v>
      </c>
      <c r="BY73" s="2">
        <f t="shared" si="104"/>
        <v>0</v>
      </c>
      <c r="BZ73" s="5">
        <v>0.0</v>
      </c>
      <c r="CA73" s="2">
        <f t="shared" si="125"/>
        <v>3750</v>
      </c>
      <c r="CB73" s="2">
        <f t="shared" si="126"/>
        <v>0</v>
      </c>
      <c r="CC73" s="5">
        <v>0.0</v>
      </c>
      <c r="CD73" s="2">
        <f t="shared" si="127"/>
        <v>3750</v>
      </c>
      <c r="CE73" s="5">
        <v>0.0</v>
      </c>
      <c r="CF73" s="5">
        <v>0.0</v>
      </c>
      <c r="CG73" s="2">
        <f t="shared" si="128"/>
        <v>3750</v>
      </c>
      <c r="CH73" s="5">
        <v>0.0</v>
      </c>
    </row>
    <row r="74" ht="12.75" customHeight="1">
      <c r="A74" s="12" t="s">
        <v>78</v>
      </c>
      <c r="C74" s="13">
        <v>41426.0</v>
      </c>
      <c r="E74" s="5">
        <v>10.0</v>
      </c>
      <c r="G74" s="2">
        <v>18812.5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3"/>
      <c r="AA74" s="3"/>
      <c r="AB74" s="3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>
        <f>+G74/120*1</f>
        <v>156.7708333</v>
      </c>
      <c r="AY74" s="2"/>
      <c r="AZ74" s="2">
        <f t="shared" si="115"/>
        <v>156.7708333</v>
      </c>
      <c r="BA74" s="2"/>
      <c r="BB74" s="2">
        <f>+G74/10</f>
        <v>1881.25</v>
      </c>
      <c r="BC74" s="2"/>
      <c r="BD74" s="2">
        <f t="shared" si="116"/>
        <v>2038.020833</v>
      </c>
      <c r="BE74" s="2"/>
      <c r="BF74" s="2">
        <v>1881.25</v>
      </c>
      <c r="BG74" s="2"/>
      <c r="BH74" s="2">
        <f t="shared" si="117"/>
        <v>3919.270833</v>
      </c>
      <c r="BI74" s="2"/>
      <c r="BJ74" s="2">
        <v>1881.25</v>
      </c>
      <c r="BK74" s="2"/>
      <c r="BL74" s="2">
        <f t="shared" si="118"/>
        <v>5800.520833</v>
      </c>
      <c r="BM74" s="2">
        <v>1881.25</v>
      </c>
      <c r="BN74" s="2"/>
      <c r="BO74" s="2">
        <f t="shared" si="119"/>
        <v>7681.770833</v>
      </c>
      <c r="BP74" s="2">
        <v>1881.25</v>
      </c>
      <c r="BQ74" s="2"/>
      <c r="BR74" s="2">
        <f t="shared" si="120"/>
        <v>9563.020833</v>
      </c>
      <c r="BS74" s="31">
        <f>+G74/10</f>
        <v>1881.25</v>
      </c>
      <c r="BT74" s="2">
        <f t="shared" si="122"/>
        <v>11444.27083</v>
      </c>
      <c r="BU74" s="31">
        <f>+$G74/10</f>
        <v>1881.25</v>
      </c>
      <c r="BV74" s="2">
        <f t="shared" si="123"/>
        <v>13325.52083</v>
      </c>
      <c r="BW74" s="31">
        <f>+$G74/10</f>
        <v>1881.25</v>
      </c>
      <c r="BX74" s="2">
        <f t="shared" si="124"/>
        <v>15206.77083</v>
      </c>
      <c r="BY74" s="2">
        <f t="shared" si="104"/>
        <v>3605.729167</v>
      </c>
      <c r="BZ74" s="31">
        <f>+$G74/10</f>
        <v>1881.25</v>
      </c>
      <c r="CA74" s="2">
        <f t="shared" si="125"/>
        <v>17088.02083</v>
      </c>
      <c r="CB74" s="2">
        <f>+$G74-CA74</f>
        <v>1724.479167</v>
      </c>
      <c r="CC74" s="31">
        <v>1724.48</v>
      </c>
      <c r="CD74" s="2">
        <f t="shared" si="127"/>
        <v>18812.50083</v>
      </c>
      <c r="CE74" s="2">
        <f>+$G74-CD74</f>
        <v>-0.0008333333317</v>
      </c>
      <c r="CF74" s="5">
        <v>0.0</v>
      </c>
      <c r="CG74" s="2">
        <f t="shared" si="128"/>
        <v>18812.50083</v>
      </c>
      <c r="CH74" s="5">
        <v>0.0</v>
      </c>
    </row>
    <row r="75" ht="12.75" customHeight="1">
      <c r="A75" s="12" t="s">
        <v>79</v>
      </c>
      <c r="C75" s="13">
        <v>41784.0</v>
      </c>
      <c r="E75" s="5">
        <v>5.0</v>
      </c>
      <c r="G75" s="2">
        <f>2410.5+7474.91</f>
        <v>9885.41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3"/>
      <c r="AA75" s="3"/>
      <c r="AB75" s="3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>
        <f>+G75/60*1</f>
        <v>164.7568333</v>
      </c>
      <c r="BC75" s="2"/>
      <c r="BD75" s="2">
        <f t="shared" si="116"/>
        <v>164.7568333</v>
      </c>
      <c r="BE75" s="2"/>
      <c r="BF75" s="2">
        <f>9885.41/60*12</f>
        <v>1977.082</v>
      </c>
      <c r="BG75" s="2"/>
      <c r="BH75" s="2">
        <f t="shared" si="117"/>
        <v>2141.838833</v>
      </c>
      <c r="BI75" s="2"/>
      <c r="BJ75" s="2">
        <f>9885.41/60*12</f>
        <v>1977.082</v>
      </c>
      <c r="BK75" s="2"/>
      <c r="BL75" s="2">
        <f t="shared" si="118"/>
        <v>4118.920833</v>
      </c>
      <c r="BM75" s="2">
        <f>9885.41/60*12</f>
        <v>1977.082</v>
      </c>
      <c r="BN75" s="2"/>
      <c r="BO75" s="2">
        <f t="shared" si="119"/>
        <v>6096.002833</v>
      </c>
      <c r="BP75" s="2">
        <f>9885.41/60*12</f>
        <v>1977.082</v>
      </c>
      <c r="BQ75" s="2"/>
      <c r="BR75" s="2">
        <f t="shared" si="120"/>
        <v>8073.084833</v>
      </c>
      <c r="BS75" s="31">
        <v>1812.33</v>
      </c>
      <c r="BT75" s="29">
        <f t="shared" si="122"/>
        <v>9885.414833</v>
      </c>
      <c r="BU75" s="5">
        <v>0.0</v>
      </c>
      <c r="BV75" s="29">
        <f t="shared" si="123"/>
        <v>9885.414833</v>
      </c>
      <c r="BW75" s="5">
        <v>0.0</v>
      </c>
      <c r="BX75" s="2">
        <f t="shared" si="124"/>
        <v>9885.414833</v>
      </c>
      <c r="BY75" s="2">
        <f t="shared" si="104"/>
        <v>-0.004833333334</v>
      </c>
      <c r="BZ75" s="5">
        <v>0.0</v>
      </c>
      <c r="CA75" s="2">
        <f t="shared" si="125"/>
        <v>9885.414833</v>
      </c>
      <c r="CB75" s="2">
        <f t="shared" ref="CB75:CB76" si="130">+G75-CA75</f>
        <v>-0.004833333334</v>
      </c>
      <c r="CC75" s="5">
        <v>0.0</v>
      </c>
      <c r="CD75" s="2">
        <f t="shared" si="127"/>
        <v>9885.414833</v>
      </c>
      <c r="CE75" s="5">
        <v>0.0</v>
      </c>
      <c r="CF75" s="5">
        <v>0.0</v>
      </c>
      <c r="CG75" s="2">
        <f t="shared" si="128"/>
        <v>9885.414833</v>
      </c>
      <c r="CH75" s="5">
        <v>0.0</v>
      </c>
    </row>
    <row r="76" ht="12.75" customHeight="1">
      <c r="A76" s="12" t="s">
        <v>80</v>
      </c>
      <c r="C76" s="13">
        <v>41582.0</v>
      </c>
      <c r="E76" s="5">
        <v>3.0</v>
      </c>
      <c r="G76" s="2">
        <v>1952.87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3"/>
      <c r="AA76" s="3"/>
      <c r="AB76" s="3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>
        <f>+G76/36*8</f>
        <v>433.9711111</v>
      </c>
      <c r="BC76" s="2"/>
      <c r="BD76" s="2">
        <f t="shared" si="116"/>
        <v>433.9711111</v>
      </c>
      <c r="BE76" s="2"/>
      <c r="BF76" s="2">
        <f>1952.87/36*12</f>
        <v>650.9566667</v>
      </c>
      <c r="BG76" s="2"/>
      <c r="BH76" s="2">
        <f t="shared" si="117"/>
        <v>1084.927778</v>
      </c>
      <c r="BI76" s="2"/>
      <c r="BJ76" s="2">
        <f>1952.87/36*12</f>
        <v>650.9566667</v>
      </c>
      <c r="BK76" s="2"/>
      <c r="BL76" s="2">
        <f t="shared" si="118"/>
        <v>1735.884444</v>
      </c>
      <c r="BM76" s="2">
        <v>216.99</v>
      </c>
      <c r="BN76" s="2"/>
      <c r="BO76" s="2">
        <f t="shared" si="119"/>
        <v>1952.874444</v>
      </c>
      <c r="BP76" s="2">
        <v>0.0</v>
      </c>
      <c r="BQ76" s="2"/>
      <c r="BR76" s="2">
        <f t="shared" si="120"/>
        <v>1952.874444</v>
      </c>
      <c r="BS76" s="31">
        <v>0.0</v>
      </c>
      <c r="BT76" s="29">
        <f t="shared" si="122"/>
        <v>1952.874444</v>
      </c>
      <c r="BU76" s="5">
        <v>0.0</v>
      </c>
      <c r="BV76" s="29">
        <f t="shared" si="123"/>
        <v>1952.874444</v>
      </c>
      <c r="BW76" s="5">
        <v>0.0</v>
      </c>
      <c r="BX76" s="2">
        <f t="shared" si="124"/>
        <v>1952.874444</v>
      </c>
      <c r="BY76" s="2">
        <f t="shared" si="104"/>
        <v>-0.004444444445</v>
      </c>
      <c r="BZ76" s="5">
        <v>0.0</v>
      </c>
      <c r="CA76" s="2">
        <f t="shared" si="125"/>
        <v>1952.874444</v>
      </c>
      <c r="CB76" s="2">
        <f t="shared" si="130"/>
        <v>-0.004444444445</v>
      </c>
      <c r="CC76" s="5">
        <v>0.0</v>
      </c>
      <c r="CD76" s="2">
        <f t="shared" si="127"/>
        <v>1952.874444</v>
      </c>
      <c r="CE76" s="5">
        <v>0.0</v>
      </c>
      <c r="CF76" s="5">
        <v>0.0</v>
      </c>
      <c r="CG76" s="2">
        <f t="shared" si="128"/>
        <v>1952.874444</v>
      </c>
      <c r="CH76" s="5">
        <v>0.0</v>
      </c>
    </row>
    <row r="77" ht="12.75" customHeight="1">
      <c r="A77" s="12" t="s">
        <v>81</v>
      </c>
      <c r="C77" s="13">
        <v>43369.0</v>
      </c>
      <c r="E77" s="5">
        <v>5.0</v>
      </c>
      <c r="G77" s="2">
        <v>1471.09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3"/>
      <c r="AA77" s="3"/>
      <c r="AB77" s="3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31">
        <f>294.22/12*9</f>
        <v>220.665</v>
      </c>
      <c r="BT77" s="2">
        <f t="shared" si="122"/>
        <v>220.665</v>
      </c>
      <c r="BU77" s="31">
        <f t="shared" ref="BU77:BU78" si="131">+$G77/5</f>
        <v>294.218</v>
      </c>
      <c r="BV77" s="2">
        <f t="shared" si="123"/>
        <v>514.883</v>
      </c>
      <c r="BW77" s="31">
        <f t="shared" ref="BW77:BW78" si="132">+$G77/5</f>
        <v>294.218</v>
      </c>
      <c r="BX77" s="2">
        <f t="shared" si="124"/>
        <v>809.101</v>
      </c>
      <c r="BY77" s="2">
        <f t="shared" si="104"/>
        <v>661.989</v>
      </c>
      <c r="BZ77" s="31">
        <f t="shared" ref="BZ77:BZ78" si="133">+$G77/5</f>
        <v>294.218</v>
      </c>
      <c r="CA77" s="2">
        <f t="shared" si="125"/>
        <v>1103.319</v>
      </c>
      <c r="CB77" s="2">
        <f t="shared" ref="CB77:CB78" si="134">+$G77-CA77</f>
        <v>367.771</v>
      </c>
      <c r="CC77" s="31">
        <f t="shared" ref="CC77:CC78" si="135">+$G77/5</f>
        <v>294.218</v>
      </c>
      <c r="CD77" s="2">
        <f t="shared" si="127"/>
        <v>1397.537</v>
      </c>
      <c r="CE77" s="2">
        <f t="shared" ref="CE77:CE79" si="136">+$G77-CD77</f>
        <v>73.553</v>
      </c>
      <c r="CF77" s="31">
        <v>73.55</v>
      </c>
      <c r="CG77" s="2">
        <f t="shared" si="128"/>
        <v>1471.087</v>
      </c>
      <c r="CH77" s="2">
        <f t="shared" ref="CH77:CH79" si="137">+$G77-CG77</f>
        <v>0.003</v>
      </c>
    </row>
    <row r="78" ht="12.75" customHeight="1">
      <c r="A78" s="12" t="s">
        <v>82</v>
      </c>
      <c r="C78" s="13">
        <v>43620.0</v>
      </c>
      <c r="E78" s="5">
        <v>5.0</v>
      </c>
      <c r="G78" s="2">
        <v>647.9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/>
      <c r="AA78" s="3"/>
      <c r="AB78" s="3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31">
        <f>129.58/12*1</f>
        <v>10.79833333</v>
      </c>
      <c r="BT78" s="2">
        <f t="shared" si="122"/>
        <v>10.79833333</v>
      </c>
      <c r="BU78" s="31">
        <f t="shared" si="131"/>
        <v>129.58</v>
      </c>
      <c r="BV78" s="2">
        <f t="shared" si="123"/>
        <v>140.3783333</v>
      </c>
      <c r="BW78" s="31">
        <f t="shared" si="132"/>
        <v>129.58</v>
      </c>
      <c r="BX78" s="2">
        <f t="shared" si="124"/>
        <v>269.9583333</v>
      </c>
      <c r="BY78" s="2">
        <f t="shared" si="104"/>
        <v>377.9416667</v>
      </c>
      <c r="BZ78" s="31">
        <f t="shared" si="133"/>
        <v>129.58</v>
      </c>
      <c r="CA78" s="2">
        <f t="shared" si="125"/>
        <v>399.5383333</v>
      </c>
      <c r="CB78" s="2">
        <f t="shared" si="134"/>
        <v>248.3616667</v>
      </c>
      <c r="CC78" s="31">
        <f t="shared" si="135"/>
        <v>129.58</v>
      </c>
      <c r="CD78" s="2">
        <f t="shared" si="127"/>
        <v>529.1183333</v>
      </c>
      <c r="CE78" s="2">
        <f t="shared" si="136"/>
        <v>118.7816667</v>
      </c>
      <c r="CF78" s="31">
        <v>118.78</v>
      </c>
      <c r="CG78" s="2">
        <f t="shared" si="128"/>
        <v>647.8983333</v>
      </c>
      <c r="CH78" s="2">
        <f t="shared" si="137"/>
        <v>0.001666666667</v>
      </c>
    </row>
    <row r="79" ht="12.75" customHeight="1">
      <c r="A79" s="12" t="s">
        <v>83</v>
      </c>
      <c r="C79" s="13">
        <v>44900.0</v>
      </c>
      <c r="E79" s="5">
        <v>5.0</v>
      </c>
      <c r="G79" s="2">
        <v>3600.0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/>
      <c r="AA79" s="3"/>
      <c r="AB79" s="3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31"/>
      <c r="BT79" s="2"/>
      <c r="BU79" s="31"/>
      <c r="BV79" s="2"/>
      <c r="BW79" s="31"/>
      <c r="BX79" s="2"/>
      <c r="BY79" s="2"/>
      <c r="BZ79" s="31"/>
      <c r="CA79" s="2"/>
      <c r="CB79" s="2"/>
      <c r="CC79" s="31">
        <f>+G79/60*6</f>
        <v>360</v>
      </c>
      <c r="CD79" s="2">
        <f t="shared" si="127"/>
        <v>360</v>
      </c>
      <c r="CE79" s="2">
        <f t="shared" si="136"/>
        <v>3240</v>
      </c>
      <c r="CF79" s="31">
        <f>+$G79/5</f>
        <v>720</v>
      </c>
      <c r="CG79" s="2">
        <f t="shared" si="128"/>
        <v>1080</v>
      </c>
      <c r="CH79" s="2">
        <f t="shared" si="137"/>
        <v>2520</v>
      </c>
    </row>
    <row r="80" ht="12.75" customHeight="1">
      <c r="B80" s="12" t="s">
        <v>84</v>
      </c>
      <c r="C80" s="13"/>
      <c r="G80" s="26">
        <f>SUM(G62:G79)</f>
        <v>53916.16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  <c r="AA80" s="3"/>
      <c r="AB80" s="3"/>
      <c r="AC80" s="2"/>
      <c r="AD80" s="2"/>
      <c r="AE80" s="2"/>
      <c r="AF80" s="2"/>
      <c r="AG80" s="2"/>
      <c r="AH80" s="2"/>
      <c r="AI80" s="2"/>
      <c r="AJ80" s="2"/>
      <c r="AK80" s="27" t="s">
        <v>29</v>
      </c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30"/>
      <c r="BT80" s="12" t="s">
        <v>3</v>
      </c>
      <c r="BY80" s="2" t="s">
        <v>3</v>
      </c>
    </row>
    <row r="81" ht="12.75" customHeight="1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3"/>
      <c r="AA81" s="3"/>
      <c r="AB81" s="3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30"/>
      <c r="BY81" s="2">
        <f t="shared" ref="BY81:BY87" si="138">+G81-BX81</f>
        <v>0</v>
      </c>
    </row>
    <row r="82" ht="12.75" customHeight="1">
      <c r="A82" s="5" t="s">
        <v>85</v>
      </c>
      <c r="C82" s="13">
        <v>29158.0</v>
      </c>
      <c r="E82" s="5">
        <v>60.0</v>
      </c>
      <c r="G82" s="2">
        <v>10301.79</v>
      </c>
      <c r="H82" s="2">
        <v>5322.6</v>
      </c>
      <c r="I82" s="2"/>
      <c r="J82" s="2">
        <v>171.7</v>
      </c>
      <c r="K82" s="2"/>
      <c r="L82" s="2">
        <f t="shared" ref="L82:L83" si="139">+H82+J82</f>
        <v>5494.3</v>
      </c>
      <c r="M82" s="2"/>
      <c r="N82" s="2">
        <v>171.7</v>
      </c>
      <c r="O82" s="2"/>
      <c r="P82" s="2">
        <f t="shared" ref="P82:P83" si="140">+L82+N82</f>
        <v>5666</v>
      </c>
      <c r="Q82" s="2"/>
      <c r="R82" s="2">
        <v>171.7</v>
      </c>
      <c r="S82" s="2"/>
      <c r="T82" s="2">
        <f t="shared" ref="T82:T83" si="141">+P82+R82</f>
        <v>5837.7</v>
      </c>
      <c r="U82" s="2"/>
      <c r="V82" s="2">
        <v>171.7</v>
      </c>
      <c r="W82" s="2"/>
      <c r="X82" s="2">
        <f t="shared" ref="X82:X83" si="142">+T82+V82</f>
        <v>6009.4</v>
      </c>
      <c r="Y82" s="2"/>
      <c r="Z82" s="3">
        <v>171.7</v>
      </c>
      <c r="AA82" s="3"/>
      <c r="AB82" s="3">
        <f t="shared" ref="AB82:AB83" si="143">X82+Z82</f>
        <v>6181.1</v>
      </c>
      <c r="AC82" s="2"/>
      <c r="AD82" s="2">
        <v>171.7</v>
      </c>
      <c r="AE82" s="2"/>
      <c r="AF82" s="2">
        <f t="shared" ref="AF82:AF83" si="144">AD82+AB82</f>
        <v>6352.8</v>
      </c>
      <c r="AG82" s="2"/>
      <c r="AH82" s="2">
        <v>171.7</v>
      </c>
      <c r="AI82" s="2"/>
      <c r="AJ82" s="2">
        <f t="shared" ref="AJ82:AJ83" si="145">SUM(AF82:AH82)</f>
        <v>6524.5</v>
      </c>
      <c r="AK82" s="2"/>
      <c r="AL82" s="2">
        <v>171.7</v>
      </c>
      <c r="AM82" s="2"/>
      <c r="AN82" s="2">
        <f t="shared" ref="AN82:AN83" si="146">SUM(AJ82:AL82)</f>
        <v>6696.2</v>
      </c>
      <c r="AO82" s="2"/>
      <c r="AP82" s="2"/>
      <c r="AQ82" s="2"/>
      <c r="AR82" s="2">
        <f t="shared" ref="AR82:AR83" si="147">+AN82+AP82</f>
        <v>6696.2</v>
      </c>
      <c r="AS82" s="2"/>
      <c r="AT82" s="2">
        <v>171.5</v>
      </c>
      <c r="AU82" s="2"/>
      <c r="AV82" s="2">
        <f t="shared" ref="AV82:AV83" si="148">+AR82+AT82</f>
        <v>6867.7</v>
      </c>
      <c r="AW82" s="2"/>
      <c r="AX82" s="2">
        <v>171.5</v>
      </c>
      <c r="AY82" s="2"/>
      <c r="AZ82" s="2">
        <f t="shared" ref="AZ82:AZ84" si="149">+AV82+AX82</f>
        <v>7039.2</v>
      </c>
      <c r="BA82" s="2"/>
      <c r="BB82" s="2">
        <v>171.5</v>
      </c>
      <c r="BC82" s="2"/>
      <c r="BD82" s="2">
        <f t="shared" ref="BD82:BD84" si="150">+AZ82+BB82</f>
        <v>7210.7</v>
      </c>
      <c r="BE82" s="2"/>
      <c r="BF82" s="2">
        <v>171.5</v>
      </c>
      <c r="BG82" s="2"/>
      <c r="BH82" s="2">
        <f t="shared" ref="BH82:BH84" si="151">+BD82+BF82</f>
        <v>7382.2</v>
      </c>
      <c r="BI82" s="2"/>
      <c r="BJ82" s="2">
        <v>171.5</v>
      </c>
      <c r="BK82" s="2"/>
      <c r="BL82" s="2">
        <f t="shared" ref="BL82:BL84" si="152">+BH82+BJ82</f>
        <v>7553.7</v>
      </c>
      <c r="BM82" s="2">
        <v>171.5</v>
      </c>
      <c r="BN82" s="2"/>
      <c r="BO82" s="2">
        <f t="shared" ref="BO82:BO85" si="153">+BL82+BM82</f>
        <v>7725.2</v>
      </c>
      <c r="BP82" s="2">
        <v>171.5</v>
      </c>
      <c r="BQ82" s="2"/>
      <c r="BR82" s="2">
        <f t="shared" ref="BR82:BR85" si="154">+BO82+BP82</f>
        <v>7896.7</v>
      </c>
      <c r="BS82" s="30">
        <f t="shared" ref="BS82:BS83" si="155">+G82/60</f>
        <v>171.6965</v>
      </c>
      <c r="BT82" s="2">
        <f t="shared" ref="BT82:BT85" si="156">SUM(BR82:BS82)</f>
        <v>8068.3965</v>
      </c>
      <c r="BU82" s="31">
        <f t="shared" ref="BU82:BU83" si="157">+$G82/60</f>
        <v>171.6965</v>
      </c>
      <c r="BV82" s="2">
        <f t="shared" ref="BV82:BV85" si="158">SUM(BT82:BU82)</f>
        <v>8240.093</v>
      </c>
      <c r="BW82" s="31">
        <f t="shared" ref="BW82:BW83" si="159">+$G82/60</f>
        <v>171.6965</v>
      </c>
      <c r="BX82" s="2">
        <f t="shared" ref="BX82:BX87" si="160">+BV82+BW82</f>
        <v>8411.7895</v>
      </c>
      <c r="BY82" s="2">
        <f t="shared" si="138"/>
        <v>1890.0005</v>
      </c>
      <c r="BZ82" s="31">
        <f t="shared" ref="BZ82:BZ83" si="161">+$G82/60</f>
        <v>171.6965</v>
      </c>
      <c r="CA82" s="2">
        <f t="shared" ref="CA82:CA87" si="162">+BX82+BZ82</f>
        <v>8583.486</v>
      </c>
      <c r="CB82" s="2">
        <f t="shared" ref="CB82:CB87" si="163">+$G82-CA82</f>
        <v>1718.304</v>
      </c>
      <c r="CC82" s="31">
        <f t="shared" ref="CC82:CC83" si="164">+$G82/60</f>
        <v>171.6965</v>
      </c>
      <c r="CD82" s="2">
        <f t="shared" ref="CD82:CD87" si="165">+CA82+CC82</f>
        <v>8755.1825</v>
      </c>
      <c r="CE82" s="2">
        <f t="shared" ref="CE82:CE87" si="166">+$G82-CD82</f>
        <v>1546.6075</v>
      </c>
      <c r="CF82" s="31">
        <f t="shared" ref="CF82:CF83" si="167">+$G82/60</f>
        <v>171.6965</v>
      </c>
      <c r="CG82" s="2">
        <f t="shared" ref="CG82:CG87" si="168">+CD82+CF82</f>
        <v>8926.879</v>
      </c>
      <c r="CH82" s="2">
        <f t="shared" ref="CH82:CH87" si="169">+$G82-CG82</f>
        <v>1374.911</v>
      </c>
    </row>
    <row r="83" ht="12.75" customHeight="1">
      <c r="A83" s="5" t="s">
        <v>86</v>
      </c>
      <c r="C83" s="13">
        <v>33141.0</v>
      </c>
      <c r="E83" s="5">
        <v>60.0</v>
      </c>
      <c r="G83" s="2">
        <v>390.76</v>
      </c>
      <c r="H83" s="2">
        <v>71.61</v>
      </c>
      <c r="I83" s="2"/>
      <c r="J83" s="2">
        <v>6.51</v>
      </c>
      <c r="K83" s="2"/>
      <c r="L83" s="2">
        <f t="shared" si="139"/>
        <v>78.12</v>
      </c>
      <c r="M83" s="2"/>
      <c r="N83" s="2">
        <v>6.51</v>
      </c>
      <c r="O83" s="2"/>
      <c r="P83" s="2">
        <f t="shared" si="140"/>
        <v>84.63</v>
      </c>
      <c r="Q83" s="2"/>
      <c r="R83" s="2">
        <v>6.51</v>
      </c>
      <c r="S83" s="2"/>
      <c r="T83" s="2">
        <f t="shared" si="141"/>
        <v>91.14</v>
      </c>
      <c r="U83" s="2"/>
      <c r="V83" s="2">
        <v>6.51</v>
      </c>
      <c r="W83" s="2"/>
      <c r="X83" s="2">
        <f t="shared" si="142"/>
        <v>97.65</v>
      </c>
      <c r="Y83" s="2"/>
      <c r="Z83" s="3">
        <v>6.51</v>
      </c>
      <c r="AA83" s="3"/>
      <c r="AB83" s="3">
        <f t="shared" si="143"/>
        <v>104.16</v>
      </c>
      <c r="AC83" s="2"/>
      <c r="AD83" s="2">
        <v>6.51</v>
      </c>
      <c r="AE83" s="2"/>
      <c r="AF83" s="2">
        <f t="shared" si="144"/>
        <v>110.67</v>
      </c>
      <c r="AG83" s="2"/>
      <c r="AH83" s="2">
        <v>6.51</v>
      </c>
      <c r="AI83" s="2"/>
      <c r="AJ83" s="2">
        <f t="shared" si="145"/>
        <v>117.18</v>
      </c>
      <c r="AK83" s="2"/>
      <c r="AL83" s="2">
        <v>6.51</v>
      </c>
      <c r="AM83" s="2"/>
      <c r="AN83" s="2">
        <f t="shared" si="146"/>
        <v>123.69</v>
      </c>
      <c r="AO83" s="2"/>
      <c r="AP83" s="2"/>
      <c r="AQ83" s="2"/>
      <c r="AR83" s="2">
        <f t="shared" si="147"/>
        <v>123.69</v>
      </c>
      <c r="AS83" s="2"/>
      <c r="AT83" s="2">
        <v>6.51</v>
      </c>
      <c r="AU83" s="2"/>
      <c r="AV83" s="2">
        <f t="shared" si="148"/>
        <v>130.2</v>
      </c>
      <c r="AW83" s="2"/>
      <c r="AX83" s="2">
        <v>6.51</v>
      </c>
      <c r="AY83" s="2"/>
      <c r="AZ83" s="2">
        <f t="shared" si="149"/>
        <v>136.71</v>
      </c>
      <c r="BA83" s="2"/>
      <c r="BB83" s="2">
        <v>6.51</v>
      </c>
      <c r="BC83" s="2"/>
      <c r="BD83" s="2">
        <f t="shared" si="150"/>
        <v>143.22</v>
      </c>
      <c r="BE83" s="2"/>
      <c r="BF83" s="2">
        <v>6.51</v>
      </c>
      <c r="BG83" s="2"/>
      <c r="BH83" s="2">
        <f t="shared" si="151"/>
        <v>149.73</v>
      </c>
      <c r="BI83" s="2"/>
      <c r="BJ83" s="2">
        <v>6.51</v>
      </c>
      <c r="BK83" s="2"/>
      <c r="BL83" s="2">
        <f t="shared" si="152"/>
        <v>156.24</v>
      </c>
      <c r="BM83" s="2">
        <v>6.51</v>
      </c>
      <c r="BN83" s="2"/>
      <c r="BO83" s="2">
        <f t="shared" si="153"/>
        <v>162.75</v>
      </c>
      <c r="BP83" s="2">
        <v>6.51</v>
      </c>
      <c r="BQ83" s="2"/>
      <c r="BR83" s="2">
        <f t="shared" si="154"/>
        <v>169.26</v>
      </c>
      <c r="BS83" s="31">
        <f t="shared" si="155"/>
        <v>6.512666667</v>
      </c>
      <c r="BT83" s="2">
        <f t="shared" si="156"/>
        <v>175.7726667</v>
      </c>
      <c r="BU83" s="31">
        <f t="shared" si="157"/>
        <v>6.512666667</v>
      </c>
      <c r="BV83" s="2">
        <f t="shared" si="158"/>
        <v>182.2853333</v>
      </c>
      <c r="BW83" s="31">
        <f t="shared" si="159"/>
        <v>6.512666667</v>
      </c>
      <c r="BX83" s="2">
        <f t="shared" si="160"/>
        <v>188.798</v>
      </c>
      <c r="BY83" s="2">
        <f t="shared" si="138"/>
        <v>201.962</v>
      </c>
      <c r="BZ83" s="31">
        <f t="shared" si="161"/>
        <v>6.512666667</v>
      </c>
      <c r="CA83" s="2">
        <f t="shared" si="162"/>
        <v>195.3106667</v>
      </c>
      <c r="CB83" s="2">
        <f t="shared" si="163"/>
        <v>195.4493333</v>
      </c>
      <c r="CC83" s="31">
        <f t="shared" si="164"/>
        <v>6.512666667</v>
      </c>
      <c r="CD83" s="2">
        <f t="shared" si="165"/>
        <v>201.8233333</v>
      </c>
      <c r="CE83" s="2">
        <f t="shared" si="166"/>
        <v>188.9366667</v>
      </c>
      <c r="CF83" s="31">
        <f t="shared" si="167"/>
        <v>6.512666667</v>
      </c>
      <c r="CG83" s="2">
        <f t="shared" si="168"/>
        <v>208.336</v>
      </c>
      <c r="CH83" s="2">
        <f t="shared" si="169"/>
        <v>182.424</v>
      </c>
    </row>
    <row r="84" ht="12.75" customHeight="1">
      <c r="A84" s="5" t="s">
        <v>87</v>
      </c>
      <c r="C84" s="13">
        <v>41451.0</v>
      </c>
      <c r="D84" s="12"/>
      <c r="E84" s="12">
        <v>10.0</v>
      </c>
      <c r="F84" s="12"/>
      <c r="G84" s="2">
        <v>11236.08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3"/>
      <c r="AA84" s="3"/>
      <c r="AB84" s="3"/>
      <c r="AC84" s="2"/>
      <c r="AD84" s="2"/>
      <c r="AE84" s="2"/>
      <c r="AF84" s="2"/>
      <c r="AG84" s="2"/>
      <c r="AH84" s="2"/>
      <c r="AI84" s="2"/>
      <c r="AJ84" s="2"/>
      <c r="AK84" s="27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>
        <v>0.0</v>
      </c>
      <c r="AY84" s="2"/>
      <c r="AZ84" s="2">
        <f t="shared" si="149"/>
        <v>0</v>
      </c>
      <c r="BA84" s="2"/>
      <c r="BB84" s="2">
        <f>+G84/10</f>
        <v>1123.608</v>
      </c>
      <c r="BC84" s="2"/>
      <c r="BD84" s="2">
        <f t="shared" si="150"/>
        <v>1123.608</v>
      </c>
      <c r="BE84" s="2"/>
      <c r="BF84" s="2">
        <v>1123.61</v>
      </c>
      <c r="BG84" s="2"/>
      <c r="BH84" s="2">
        <f t="shared" si="151"/>
        <v>2247.218</v>
      </c>
      <c r="BI84" s="2"/>
      <c r="BJ84" s="2">
        <v>1123.61</v>
      </c>
      <c r="BK84" s="2"/>
      <c r="BL84" s="2">
        <f t="shared" si="152"/>
        <v>3370.828</v>
      </c>
      <c r="BM84" s="2">
        <v>1123.61</v>
      </c>
      <c r="BN84" s="2"/>
      <c r="BO84" s="2">
        <f t="shared" si="153"/>
        <v>4494.438</v>
      </c>
      <c r="BP84" s="2">
        <v>1123.61</v>
      </c>
      <c r="BQ84" s="2"/>
      <c r="BR84" s="2">
        <f t="shared" si="154"/>
        <v>5618.048</v>
      </c>
      <c r="BS84" s="31">
        <f>+G84/10</f>
        <v>1123.608</v>
      </c>
      <c r="BT84" s="2">
        <f t="shared" si="156"/>
        <v>6741.656</v>
      </c>
      <c r="BU84" s="31">
        <f>+$G84/10</f>
        <v>1123.608</v>
      </c>
      <c r="BV84" s="2">
        <f t="shared" si="158"/>
        <v>7865.264</v>
      </c>
      <c r="BW84" s="31">
        <f>+$G84/10</f>
        <v>1123.608</v>
      </c>
      <c r="BX84" s="2">
        <f t="shared" si="160"/>
        <v>8988.872</v>
      </c>
      <c r="BY84" s="2">
        <f t="shared" si="138"/>
        <v>2247.208</v>
      </c>
      <c r="BZ84" s="31">
        <f>+$G84/10</f>
        <v>1123.608</v>
      </c>
      <c r="CA84" s="2">
        <f t="shared" si="162"/>
        <v>10112.48</v>
      </c>
      <c r="CB84" s="2">
        <f t="shared" si="163"/>
        <v>1123.6</v>
      </c>
      <c r="CC84" s="31">
        <v>1123.6</v>
      </c>
      <c r="CD84" s="2">
        <f t="shared" si="165"/>
        <v>11236.08</v>
      </c>
      <c r="CE84" s="2">
        <f t="shared" si="166"/>
        <v>0</v>
      </c>
      <c r="CF84" s="31">
        <v>0.0</v>
      </c>
      <c r="CG84" s="2">
        <f t="shared" si="168"/>
        <v>11236.08</v>
      </c>
      <c r="CH84" s="2">
        <f t="shared" si="169"/>
        <v>0</v>
      </c>
    </row>
    <row r="85" ht="12.75" customHeight="1">
      <c r="A85" s="5" t="s">
        <v>88</v>
      </c>
      <c r="C85" s="13">
        <v>42233.0</v>
      </c>
      <c r="E85" s="12">
        <v>5.0</v>
      </c>
      <c r="G85" s="2">
        <v>1635.81</v>
      </c>
      <c r="H85" s="2"/>
      <c r="I85" s="2"/>
      <c r="J85" s="2"/>
      <c r="K85" s="2"/>
      <c r="L85" s="2"/>
      <c r="M85" s="2"/>
      <c r="N85" s="2"/>
      <c r="O85" s="2"/>
      <c r="P85" s="2">
        <f>+L85+N85</f>
        <v>0</v>
      </c>
      <c r="Q85" s="2"/>
      <c r="R85" s="2"/>
      <c r="S85" s="2"/>
      <c r="T85" s="2">
        <f>+P85+R85</f>
        <v>0</v>
      </c>
      <c r="U85" s="2"/>
      <c r="V85" s="2"/>
      <c r="W85" s="2"/>
      <c r="X85" s="2">
        <f>+T85+V85</f>
        <v>0</v>
      </c>
      <c r="Y85" s="2"/>
      <c r="Z85" s="3"/>
      <c r="AA85" s="3"/>
      <c r="AB85" s="3">
        <f>X85+Z85</f>
        <v>0</v>
      </c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>
        <f>+G85/5</f>
        <v>327.162</v>
      </c>
      <c r="BN85" s="2"/>
      <c r="BO85" s="2">
        <f t="shared" si="153"/>
        <v>327.162</v>
      </c>
      <c r="BP85" s="2">
        <f>+J85/5</f>
        <v>0</v>
      </c>
      <c r="BQ85" s="2"/>
      <c r="BR85" s="2">
        <f t="shared" si="154"/>
        <v>327.162</v>
      </c>
      <c r="BS85" s="31">
        <f>+G85/5</f>
        <v>327.162</v>
      </c>
      <c r="BT85" s="2">
        <f t="shared" si="156"/>
        <v>654.324</v>
      </c>
      <c r="BU85" s="31">
        <f>+$G85/5</f>
        <v>327.162</v>
      </c>
      <c r="BV85" s="2">
        <f t="shared" si="158"/>
        <v>981.486</v>
      </c>
      <c r="BW85" s="31">
        <f>+$G85/5</f>
        <v>327.162</v>
      </c>
      <c r="BX85" s="2">
        <f t="shared" si="160"/>
        <v>1308.648</v>
      </c>
      <c r="BY85" s="2">
        <f t="shared" si="138"/>
        <v>327.162</v>
      </c>
      <c r="BZ85" s="31">
        <f>+$G85/5</f>
        <v>327.162</v>
      </c>
      <c r="CA85" s="2">
        <f t="shared" si="162"/>
        <v>1635.81</v>
      </c>
      <c r="CB85" s="2">
        <f t="shared" si="163"/>
        <v>0</v>
      </c>
      <c r="CC85" s="31">
        <v>0.0</v>
      </c>
      <c r="CD85" s="2">
        <f t="shared" si="165"/>
        <v>1635.81</v>
      </c>
      <c r="CE85" s="2">
        <f t="shared" si="166"/>
        <v>0</v>
      </c>
      <c r="CF85" s="31">
        <v>0.0</v>
      </c>
      <c r="CG85" s="2">
        <f t="shared" si="168"/>
        <v>1635.81</v>
      </c>
      <c r="CH85" s="2">
        <f t="shared" si="169"/>
        <v>0</v>
      </c>
    </row>
    <row r="86" ht="12.75" customHeight="1">
      <c r="A86" s="12" t="s">
        <v>89</v>
      </c>
      <c r="C86" s="13">
        <v>43719.0</v>
      </c>
      <c r="E86" s="12">
        <v>5.0</v>
      </c>
      <c r="G86" s="2">
        <v>2585.2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3"/>
      <c r="AA86" s="3"/>
      <c r="AB86" s="3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31"/>
      <c r="BT86" s="2"/>
      <c r="BU86" s="5">
        <f>+$G86/12*9</f>
        <v>1938.9</v>
      </c>
      <c r="BV86" s="2">
        <f>+BT86+BU86</f>
        <v>1938.9</v>
      </c>
      <c r="BW86" s="5">
        <v>646.3</v>
      </c>
      <c r="BX86" s="2">
        <f t="shared" si="160"/>
        <v>2585.2</v>
      </c>
      <c r="BY86" s="2">
        <f t="shared" si="138"/>
        <v>0</v>
      </c>
      <c r="BZ86" s="31">
        <v>0.0</v>
      </c>
      <c r="CA86" s="2">
        <f t="shared" si="162"/>
        <v>2585.2</v>
      </c>
      <c r="CB86" s="2">
        <f t="shared" si="163"/>
        <v>0</v>
      </c>
      <c r="CC86" s="31">
        <v>0.0</v>
      </c>
      <c r="CD86" s="2">
        <f t="shared" si="165"/>
        <v>2585.2</v>
      </c>
      <c r="CE86" s="2">
        <f t="shared" si="166"/>
        <v>0</v>
      </c>
      <c r="CF86" s="31">
        <v>0.0</v>
      </c>
      <c r="CG86" s="2">
        <f t="shared" si="168"/>
        <v>2585.2</v>
      </c>
      <c r="CH86" s="2">
        <f t="shared" si="169"/>
        <v>0</v>
      </c>
    </row>
    <row r="87" ht="12.75" customHeight="1">
      <c r="A87" s="12" t="s">
        <v>90</v>
      </c>
      <c r="C87" s="13">
        <v>44070.0</v>
      </c>
      <c r="E87" s="12">
        <v>15.0</v>
      </c>
      <c r="G87" s="2">
        <v>8060.0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3"/>
      <c r="AA87" s="3"/>
      <c r="AB87" s="3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31"/>
      <c r="BT87" s="2"/>
      <c r="BV87" s="2"/>
      <c r="BW87" s="33">
        <f>+$G87/15</f>
        <v>537.3333333</v>
      </c>
      <c r="BX87" s="2">
        <f t="shared" si="160"/>
        <v>537.3333333</v>
      </c>
      <c r="BY87" s="2">
        <f t="shared" si="138"/>
        <v>7522.666667</v>
      </c>
      <c r="BZ87" s="33">
        <f>+$G87/15</f>
        <v>537.3333333</v>
      </c>
      <c r="CA87" s="2">
        <f t="shared" si="162"/>
        <v>1074.666667</v>
      </c>
      <c r="CB87" s="2">
        <f t="shared" si="163"/>
        <v>6985.333333</v>
      </c>
      <c r="CC87" s="33">
        <f>+$G87/15</f>
        <v>537.3333333</v>
      </c>
      <c r="CD87" s="2">
        <f t="shared" si="165"/>
        <v>1612</v>
      </c>
      <c r="CE87" s="2">
        <f t="shared" si="166"/>
        <v>6448</v>
      </c>
      <c r="CF87" s="33">
        <f>+$G87/15</f>
        <v>537.3333333</v>
      </c>
      <c r="CG87" s="2">
        <f t="shared" si="168"/>
        <v>2149.333333</v>
      </c>
      <c r="CH87" s="2">
        <f t="shared" si="169"/>
        <v>5910.666667</v>
      </c>
    </row>
    <row r="88" ht="12.75" customHeight="1">
      <c r="A88" s="12" t="s">
        <v>91</v>
      </c>
      <c r="B88" s="12"/>
      <c r="C88" s="13">
        <v>45223.0</v>
      </c>
      <c r="D88" s="12"/>
      <c r="E88" s="12">
        <v>15.0</v>
      </c>
      <c r="F88" s="12"/>
      <c r="G88" s="2">
        <v>43630.0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3"/>
      <c r="AA88" s="3"/>
      <c r="AB88" s="3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31"/>
      <c r="BT88" s="2"/>
      <c r="BU88" s="31"/>
      <c r="BV88" s="2"/>
      <c r="BW88" s="12"/>
      <c r="BX88" s="2"/>
      <c r="BY88" s="2"/>
      <c r="BZ88" s="33"/>
      <c r="CA88" s="2"/>
      <c r="CB88" s="2"/>
      <c r="CC88" s="33"/>
      <c r="CD88" s="2"/>
      <c r="CE88" s="2"/>
      <c r="CF88" s="33">
        <f>+G88/180*9</f>
        <v>2181.5</v>
      </c>
      <c r="CG88" s="2">
        <f t="shared" ref="CG88:CG89" si="170">+CF88</f>
        <v>2181.5</v>
      </c>
      <c r="CH88" s="2">
        <f t="shared" ref="CH88:CH89" si="171">+G88-CG88</f>
        <v>41448.5</v>
      </c>
    </row>
    <row r="89" ht="12.75" customHeight="1">
      <c r="A89" s="12" t="s">
        <v>92</v>
      </c>
      <c r="B89" s="12"/>
      <c r="C89" s="13">
        <v>45279.0</v>
      </c>
      <c r="D89" s="12"/>
      <c r="E89" s="12">
        <v>15.0</v>
      </c>
      <c r="F89" s="12"/>
      <c r="G89" s="2">
        <v>7450.0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3"/>
      <c r="AA89" s="3"/>
      <c r="AB89" s="3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31"/>
      <c r="BT89" s="2"/>
      <c r="BU89" s="31"/>
      <c r="BV89" s="2"/>
      <c r="BW89" s="12"/>
      <c r="BX89" s="2"/>
      <c r="BY89" s="2"/>
      <c r="BZ89" s="33"/>
      <c r="CA89" s="2"/>
      <c r="CB89" s="2"/>
      <c r="CC89" s="33"/>
      <c r="CD89" s="2"/>
      <c r="CE89" s="2"/>
      <c r="CF89" s="33">
        <f>+G89/180*7</f>
        <v>289.7222222</v>
      </c>
      <c r="CG89" s="2">
        <f t="shared" si="170"/>
        <v>289.7222222</v>
      </c>
      <c r="CH89" s="2">
        <f t="shared" si="171"/>
        <v>7160.277778</v>
      </c>
    </row>
    <row r="90" ht="12.75" customHeight="1">
      <c r="B90" s="12" t="s">
        <v>46</v>
      </c>
      <c r="C90" s="13"/>
      <c r="G90" s="26">
        <f>SUM(G82:G89)</f>
        <v>85289.64</v>
      </c>
      <c r="H90" s="2"/>
      <c r="I90" s="2"/>
      <c r="J90" s="2"/>
      <c r="K90" s="2"/>
      <c r="L90" s="2"/>
      <c r="M90" s="2"/>
      <c r="N90" s="2"/>
      <c r="O90" s="2"/>
      <c r="P90" s="2">
        <f t="shared" ref="P90:P98" si="172">+L90+N90</f>
        <v>0</v>
      </c>
      <c r="Q90" s="2"/>
      <c r="R90" s="2"/>
      <c r="S90" s="2"/>
      <c r="T90" s="2">
        <f t="shared" ref="T90:T98" si="173">+P90+R90</f>
        <v>0</v>
      </c>
      <c r="U90" s="2"/>
      <c r="V90" s="2"/>
      <c r="W90" s="2"/>
      <c r="X90" s="2">
        <f t="shared" ref="X90:X98" si="174">+T90+V90</f>
        <v>0</v>
      </c>
      <c r="Y90" s="2"/>
      <c r="Z90" s="3"/>
      <c r="AA90" s="3"/>
      <c r="AB90" s="3">
        <f t="shared" ref="AB90:AB98" si="175">X90+Z90</f>
        <v>0</v>
      </c>
      <c r="AC90" s="2"/>
      <c r="AD90" s="2"/>
      <c r="AE90" s="2"/>
      <c r="AF90" s="2"/>
      <c r="AG90" s="2"/>
      <c r="AH90" s="2"/>
      <c r="AI90" s="2"/>
      <c r="AJ90" s="2"/>
      <c r="AK90" s="27" t="s">
        <v>29</v>
      </c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31"/>
      <c r="BY90" s="2" t="s">
        <v>3</v>
      </c>
    </row>
    <row r="91" ht="12.75" customHeight="1">
      <c r="G91" s="2"/>
      <c r="H91" s="2"/>
      <c r="I91" s="2"/>
      <c r="J91" s="2"/>
      <c r="K91" s="2"/>
      <c r="L91" s="2"/>
      <c r="M91" s="2"/>
      <c r="N91" s="2"/>
      <c r="O91" s="2"/>
      <c r="P91" s="2">
        <f t="shared" si="172"/>
        <v>0</v>
      </c>
      <c r="Q91" s="2"/>
      <c r="R91" s="2"/>
      <c r="S91" s="2"/>
      <c r="T91" s="2">
        <f t="shared" si="173"/>
        <v>0</v>
      </c>
      <c r="U91" s="2"/>
      <c r="V91" s="2"/>
      <c r="W91" s="2"/>
      <c r="X91" s="2">
        <f t="shared" si="174"/>
        <v>0</v>
      </c>
      <c r="Y91" s="2"/>
      <c r="Z91" s="3"/>
      <c r="AA91" s="3"/>
      <c r="AB91" s="3">
        <f t="shared" si="175"/>
        <v>0</v>
      </c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31"/>
      <c r="BY91" s="2">
        <f t="shared" ref="BY91:BY107" si="176">+G91-BX91</f>
        <v>0</v>
      </c>
    </row>
    <row r="92" ht="12.75" customHeight="1">
      <c r="A92" s="5" t="s">
        <v>93</v>
      </c>
      <c r="C92" s="13">
        <v>21731.0</v>
      </c>
      <c r="E92" s="5">
        <v>30.0</v>
      </c>
      <c r="G92" s="2">
        <f>12306.16-785</f>
        <v>11521.16</v>
      </c>
      <c r="H92" s="2">
        <v>12716.36</v>
      </c>
      <c r="I92" s="2"/>
      <c r="J92" s="2">
        <v>410.21</v>
      </c>
      <c r="K92" s="2"/>
      <c r="L92" s="2">
        <f t="shared" ref="L92:L97" si="177">+H92+J92</f>
        <v>13126.57</v>
      </c>
      <c r="M92" s="2"/>
      <c r="N92" s="2">
        <v>410.21</v>
      </c>
      <c r="O92" s="2"/>
      <c r="P92" s="2">
        <f t="shared" si="172"/>
        <v>13536.78</v>
      </c>
      <c r="Q92" s="2"/>
      <c r="R92" s="2">
        <v>-1230.62</v>
      </c>
      <c r="S92" s="2"/>
      <c r="T92" s="2">
        <f t="shared" si="173"/>
        <v>12306.16</v>
      </c>
      <c r="U92" s="2"/>
      <c r="V92" s="2"/>
      <c r="W92" s="2"/>
      <c r="X92" s="2">
        <f t="shared" si="174"/>
        <v>12306.16</v>
      </c>
      <c r="Y92" s="2"/>
      <c r="Z92" s="3"/>
      <c r="AA92" s="3"/>
      <c r="AB92" s="3">
        <f t="shared" si="175"/>
        <v>12306.16</v>
      </c>
      <c r="AC92" s="2"/>
      <c r="AD92" s="2"/>
      <c r="AE92" s="2"/>
      <c r="AF92" s="2">
        <f t="shared" ref="AF92:AF98" si="178">AB92+AD92</f>
        <v>12306.16</v>
      </c>
      <c r="AG92" s="2"/>
      <c r="AH92" s="2"/>
      <c r="AI92" s="2"/>
      <c r="AJ92" s="2">
        <f t="shared" ref="AJ92:AJ98" si="179">SUM(AF92:AH92)</f>
        <v>12306.16</v>
      </c>
      <c r="AK92" s="2"/>
      <c r="AL92" s="2">
        <v>0.0</v>
      </c>
      <c r="AM92" s="2"/>
      <c r="AN92" s="2">
        <f t="shared" ref="AN92:AN98" si="180">SUM(AJ92:AL92)</f>
        <v>12306.16</v>
      </c>
      <c r="AO92" s="2"/>
      <c r="AP92" s="2">
        <v>0.0</v>
      </c>
      <c r="AQ92" s="2"/>
      <c r="AR92" s="2">
        <f t="shared" ref="AR92:AR98" si="181">+AN92+AP92</f>
        <v>12306.16</v>
      </c>
      <c r="AS92" s="2"/>
      <c r="AT92" s="2">
        <v>0.0</v>
      </c>
      <c r="AU92" s="2"/>
      <c r="AV92" s="2">
        <f t="shared" ref="AV92:AV98" si="182">+AR92+AT92</f>
        <v>12306.16</v>
      </c>
      <c r="AW92" s="2"/>
      <c r="AX92" s="2">
        <v>0.0</v>
      </c>
      <c r="AY92" s="2"/>
      <c r="AZ92" s="2">
        <f t="shared" ref="AZ92:AZ98" si="183">+AV92+AX92</f>
        <v>12306.16</v>
      </c>
      <c r="BA92" s="2"/>
      <c r="BB92" s="2">
        <v>0.0</v>
      </c>
      <c r="BC92" s="2"/>
      <c r="BD92" s="2">
        <f t="shared" ref="BD92:BD98" si="184">+AZ92+BB92</f>
        <v>12306.16</v>
      </c>
      <c r="BE92" s="2"/>
      <c r="BF92" s="2">
        <v>0.0</v>
      </c>
      <c r="BG92" s="2"/>
      <c r="BH92" s="2">
        <f t="shared" ref="BH92:BH99" si="185">+BD92+BF92</f>
        <v>12306.16</v>
      </c>
      <c r="BI92" s="2"/>
      <c r="BJ92" s="2">
        <v>0.0</v>
      </c>
      <c r="BK92" s="2"/>
      <c r="BL92" s="2">
        <f t="shared" ref="BL92:BL97" si="186">+BH92+BJ92</f>
        <v>12306.16</v>
      </c>
      <c r="BM92" s="2">
        <v>0.0</v>
      </c>
      <c r="BN92" s="2"/>
      <c r="BO92" s="2">
        <f t="shared" ref="BO92:BO100" si="187">+BL92+BM92</f>
        <v>12306.16</v>
      </c>
      <c r="BP92" s="2">
        <v>0.0</v>
      </c>
      <c r="BQ92" s="2"/>
      <c r="BR92" s="29">
        <f t="shared" ref="BR92:BR105" si="188">+BO92+BP92</f>
        <v>12306.16</v>
      </c>
      <c r="BS92" s="31">
        <f t="shared" ref="BS92:BS93" si="189">+G92-BR92</f>
        <v>-785</v>
      </c>
      <c r="BT92" s="29">
        <f t="shared" ref="BT92:BT106" si="190">SUM(BR92:BS92)</f>
        <v>11521.16</v>
      </c>
      <c r="BU92" s="5">
        <v>0.0</v>
      </c>
      <c r="BV92" s="29">
        <f t="shared" ref="BV92:BV106" si="191">SUM(BT92:BU92)</f>
        <v>11521.16</v>
      </c>
      <c r="BW92" s="5">
        <v>0.0</v>
      </c>
      <c r="BX92" s="2">
        <f t="shared" ref="BX92:BX107" si="192">+BV92+BW92</f>
        <v>11521.16</v>
      </c>
      <c r="BY92" s="2">
        <f t="shared" si="176"/>
        <v>0</v>
      </c>
      <c r="BZ92" s="5">
        <v>0.0</v>
      </c>
      <c r="CA92" s="2">
        <f t="shared" ref="CA92:CA108" si="193">+BX92+BZ92</f>
        <v>11521.16</v>
      </c>
      <c r="CB92" s="2">
        <f t="shared" ref="CB92:CB111" si="194">+$G92-CA92</f>
        <v>0</v>
      </c>
      <c r="CC92" s="5">
        <v>0.0</v>
      </c>
      <c r="CD92" s="2">
        <f t="shared" ref="CD92:CD108" si="195">+CA92+CC92</f>
        <v>11521.16</v>
      </c>
      <c r="CE92" s="2">
        <f t="shared" ref="CE92:CE111" si="196">+$G92-CD92</f>
        <v>0</v>
      </c>
      <c r="CF92" s="5">
        <v>0.0</v>
      </c>
      <c r="CG92" s="2">
        <f t="shared" ref="CG92:CG112" si="197">+CD92+CF92</f>
        <v>11521.16</v>
      </c>
      <c r="CH92" s="2">
        <f t="shared" ref="CH92:CH111" si="198">+$G92-CG92</f>
        <v>0</v>
      </c>
    </row>
    <row r="93" ht="12.75" customHeight="1">
      <c r="A93" s="5" t="s">
        <v>94</v>
      </c>
      <c r="C93" s="13">
        <v>31747.0</v>
      </c>
      <c r="E93" s="5">
        <v>30.0</v>
      </c>
      <c r="G93" s="2">
        <v>2650.0</v>
      </c>
      <c r="H93" s="2">
        <v>1589.95</v>
      </c>
      <c r="I93" s="2"/>
      <c r="J93" s="2">
        <v>88.33</v>
      </c>
      <c r="K93" s="2"/>
      <c r="L93" s="2">
        <f t="shared" si="177"/>
        <v>1678.28</v>
      </c>
      <c r="M93" s="2"/>
      <c r="N93" s="2">
        <v>88.33</v>
      </c>
      <c r="O93" s="2"/>
      <c r="P93" s="2">
        <f t="shared" si="172"/>
        <v>1766.61</v>
      </c>
      <c r="Q93" s="2"/>
      <c r="R93" s="2">
        <v>88.33</v>
      </c>
      <c r="S93" s="2"/>
      <c r="T93" s="2">
        <f t="shared" si="173"/>
        <v>1854.94</v>
      </c>
      <c r="U93" s="2"/>
      <c r="V93" s="2">
        <v>88.33</v>
      </c>
      <c r="W93" s="2"/>
      <c r="X93" s="2">
        <f t="shared" si="174"/>
        <v>1943.27</v>
      </c>
      <c r="Y93" s="2"/>
      <c r="Z93" s="3">
        <v>88.33</v>
      </c>
      <c r="AA93" s="3"/>
      <c r="AB93" s="3">
        <f t="shared" si="175"/>
        <v>2031.6</v>
      </c>
      <c r="AC93" s="2"/>
      <c r="AD93" s="2">
        <v>88.33</v>
      </c>
      <c r="AE93" s="2"/>
      <c r="AF93" s="2">
        <f t="shared" si="178"/>
        <v>2119.93</v>
      </c>
      <c r="AG93" s="2"/>
      <c r="AH93" s="2">
        <v>88.33</v>
      </c>
      <c r="AI93" s="2"/>
      <c r="AJ93" s="2">
        <f t="shared" si="179"/>
        <v>2208.26</v>
      </c>
      <c r="AK93" s="2"/>
      <c r="AL93" s="2">
        <v>88.33</v>
      </c>
      <c r="AM93" s="2"/>
      <c r="AN93" s="2">
        <f t="shared" si="180"/>
        <v>2296.59</v>
      </c>
      <c r="AO93" s="2"/>
      <c r="AP93" s="2">
        <v>88.33</v>
      </c>
      <c r="AQ93" s="2"/>
      <c r="AR93" s="2">
        <f t="shared" si="181"/>
        <v>2384.92</v>
      </c>
      <c r="AS93" s="2"/>
      <c r="AT93" s="2">
        <v>88.33</v>
      </c>
      <c r="AU93" s="2"/>
      <c r="AV93" s="2">
        <f t="shared" si="182"/>
        <v>2473.25</v>
      </c>
      <c r="AW93" s="2"/>
      <c r="AX93" s="2">
        <v>88.33</v>
      </c>
      <c r="AY93" s="2"/>
      <c r="AZ93" s="2">
        <f t="shared" si="183"/>
        <v>2561.58</v>
      </c>
      <c r="BA93" s="2"/>
      <c r="BB93" s="2">
        <v>88.33</v>
      </c>
      <c r="BC93" s="2"/>
      <c r="BD93" s="2">
        <f t="shared" si="184"/>
        <v>2649.91</v>
      </c>
      <c r="BE93" s="2"/>
      <c r="BF93" s="2">
        <v>0.09</v>
      </c>
      <c r="BG93" s="2"/>
      <c r="BH93" s="2">
        <f t="shared" si="185"/>
        <v>2650</v>
      </c>
      <c r="BI93" s="2"/>
      <c r="BJ93" s="2">
        <v>0.0</v>
      </c>
      <c r="BK93" s="2"/>
      <c r="BL93" s="2">
        <f t="shared" si="186"/>
        <v>2650</v>
      </c>
      <c r="BM93" s="2">
        <v>0.0</v>
      </c>
      <c r="BN93" s="2"/>
      <c r="BO93" s="2">
        <f t="shared" si="187"/>
        <v>2650</v>
      </c>
      <c r="BP93" s="2">
        <v>0.0</v>
      </c>
      <c r="BQ93" s="2"/>
      <c r="BR93" s="29">
        <f t="shared" si="188"/>
        <v>2650</v>
      </c>
      <c r="BS93" s="31">
        <f t="shared" si="189"/>
        <v>0</v>
      </c>
      <c r="BT93" s="29">
        <f t="shared" si="190"/>
        <v>2650</v>
      </c>
      <c r="BU93" s="5">
        <v>0.0</v>
      </c>
      <c r="BV93" s="29">
        <f t="shared" si="191"/>
        <v>2650</v>
      </c>
      <c r="BW93" s="5">
        <v>0.0</v>
      </c>
      <c r="BX93" s="2">
        <f t="shared" si="192"/>
        <v>2650</v>
      </c>
      <c r="BY93" s="2">
        <f t="shared" si="176"/>
        <v>0</v>
      </c>
      <c r="BZ93" s="5">
        <v>0.0</v>
      </c>
      <c r="CA93" s="2">
        <f t="shared" si="193"/>
        <v>2650</v>
      </c>
      <c r="CB93" s="2">
        <f t="shared" si="194"/>
        <v>0</v>
      </c>
      <c r="CC93" s="5">
        <v>0.0</v>
      </c>
      <c r="CD93" s="2">
        <f t="shared" si="195"/>
        <v>2650</v>
      </c>
      <c r="CE93" s="2">
        <f t="shared" si="196"/>
        <v>0</v>
      </c>
      <c r="CF93" s="5">
        <v>0.0</v>
      </c>
      <c r="CG93" s="2">
        <f t="shared" si="197"/>
        <v>2650</v>
      </c>
      <c r="CH93" s="2">
        <f t="shared" si="198"/>
        <v>0</v>
      </c>
    </row>
    <row r="94" ht="12.75" customHeight="1">
      <c r="A94" s="5" t="s">
        <v>94</v>
      </c>
      <c r="C94" s="13">
        <v>32356.0</v>
      </c>
      <c r="E94" s="5">
        <v>30.0</v>
      </c>
      <c r="G94" s="2">
        <v>4813.71</v>
      </c>
      <c r="H94" s="2">
        <v>2233.07</v>
      </c>
      <c r="I94" s="2"/>
      <c r="J94" s="2">
        <v>160.46</v>
      </c>
      <c r="K94" s="2"/>
      <c r="L94" s="2">
        <f t="shared" si="177"/>
        <v>2393.53</v>
      </c>
      <c r="M94" s="2"/>
      <c r="N94" s="2">
        <v>160.46</v>
      </c>
      <c r="O94" s="2"/>
      <c r="P94" s="2">
        <f t="shared" si="172"/>
        <v>2553.99</v>
      </c>
      <c r="Q94" s="2"/>
      <c r="R94" s="2">
        <v>160.46</v>
      </c>
      <c r="S94" s="2"/>
      <c r="T94" s="2">
        <f t="shared" si="173"/>
        <v>2714.45</v>
      </c>
      <c r="U94" s="2"/>
      <c r="V94" s="2">
        <v>160.46</v>
      </c>
      <c r="W94" s="2"/>
      <c r="X94" s="2">
        <f t="shared" si="174"/>
        <v>2874.91</v>
      </c>
      <c r="Y94" s="2"/>
      <c r="Z94" s="3">
        <v>160.46</v>
      </c>
      <c r="AA94" s="3"/>
      <c r="AB94" s="3">
        <f t="shared" si="175"/>
        <v>3035.37</v>
      </c>
      <c r="AC94" s="2"/>
      <c r="AD94" s="2">
        <v>160.46</v>
      </c>
      <c r="AE94" s="2"/>
      <c r="AF94" s="2">
        <f t="shared" si="178"/>
        <v>3195.83</v>
      </c>
      <c r="AG94" s="2"/>
      <c r="AH94" s="2">
        <v>160.46</v>
      </c>
      <c r="AI94" s="2"/>
      <c r="AJ94" s="2">
        <f t="shared" si="179"/>
        <v>3356.29</v>
      </c>
      <c r="AK94" s="2"/>
      <c r="AL94" s="2">
        <v>160.46</v>
      </c>
      <c r="AM94" s="2"/>
      <c r="AN94" s="2">
        <f t="shared" si="180"/>
        <v>3516.75</v>
      </c>
      <c r="AO94" s="2"/>
      <c r="AP94" s="2">
        <v>160.46</v>
      </c>
      <c r="AQ94" s="2"/>
      <c r="AR94" s="2">
        <f t="shared" si="181"/>
        <v>3677.21</v>
      </c>
      <c r="AS94" s="2"/>
      <c r="AT94" s="2">
        <v>160.46</v>
      </c>
      <c r="AU94" s="2"/>
      <c r="AV94" s="2">
        <f t="shared" si="182"/>
        <v>3837.67</v>
      </c>
      <c r="AW94" s="2"/>
      <c r="AX94" s="2">
        <f>+AU94+AV94</f>
        <v>3837.67</v>
      </c>
      <c r="AY94" s="30" t="str">
        <f>+#REF!-AX94</f>
        <v>#REF!</v>
      </c>
      <c r="AZ94" s="2">
        <f t="shared" si="183"/>
        <v>7675.34</v>
      </c>
      <c r="BA94" s="2"/>
      <c r="BB94" s="2">
        <v>160.46</v>
      </c>
      <c r="BC94" s="2"/>
      <c r="BD94" s="2">
        <f t="shared" si="184"/>
        <v>7835.8</v>
      </c>
      <c r="BE94" s="2"/>
      <c r="BF94" s="2">
        <v>160.46</v>
      </c>
      <c r="BG94" s="2"/>
      <c r="BH94" s="2">
        <f t="shared" si="185"/>
        <v>7996.26</v>
      </c>
      <c r="BI94" s="2"/>
      <c r="BJ94" s="2">
        <v>160.46</v>
      </c>
      <c r="BK94" s="2"/>
      <c r="BL94" s="2">
        <f t="shared" si="186"/>
        <v>8156.72</v>
      </c>
      <c r="BM94" s="2">
        <v>160.46</v>
      </c>
      <c r="BN94" s="2"/>
      <c r="BO94" s="2">
        <f t="shared" si="187"/>
        <v>8317.18</v>
      </c>
      <c r="BP94" s="2">
        <v>160.46</v>
      </c>
      <c r="BQ94" s="2"/>
      <c r="BR94" s="2">
        <f t="shared" si="188"/>
        <v>8477.64</v>
      </c>
      <c r="BS94" s="31">
        <f t="shared" ref="BS94:BS95" si="199">+G94/30</f>
        <v>160.457</v>
      </c>
      <c r="BT94" s="2">
        <f t="shared" si="190"/>
        <v>8638.097</v>
      </c>
      <c r="BU94" s="31">
        <f t="shared" ref="BU94:BU95" si="200">+$G94/30</f>
        <v>160.457</v>
      </c>
      <c r="BV94" s="2">
        <f t="shared" si="191"/>
        <v>8798.554</v>
      </c>
      <c r="BW94" s="31">
        <v>-3984.84</v>
      </c>
      <c r="BX94" s="2">
        <f t="shared" si="192"/>
        <v>4813.714</v>
      </c>
      <c r="BY94" s="2">
        <f t="shared" si="176"/>
        <v>-0.004</v>
      </c>
      <c r="BZ94" s="5">
        <v>0.0</v>
      </c>
      <c r="CA94" s="2">
        <f t="shared" si="193"/>
        <v>4813.714</v>
      </c>
      <c r="CB94" s="2">
        <f t="shared" si="194"/>
        <v>-0.004</v>
      </c>
      <c r="CC94" s="5">
        <v>0.0</v>
      </c>
      <c r="CD94" s="2">
        <f t="shared" si="195"/>
        <v>4813.714</v>
      </c>
      <c r="CE94" s="2">
        <f t="shared" si="196"/>
        <v>-0.004</v>
      </c>
      <c r="CF94" s="5">
        <v>0.0</v>
      </c>
      <c r="CG94" s="2">
        <f t="shared" si="197"/>
        <v>4813.714</v>
      </c>
      <c r="CH94" s="2">
        <f t="shared" si="198"/>
        <v>-0.004</v>
      </c>
    </row>
    <row r="95" ht="12.75" customHeight="1">
      <c r="A95" s="5" t="s">
        <v>95</v>
      </c>
      <c r="C95" s="13">
        <v>33970.0</v>
      </c>
      <c r="E95" s="5">
        <v>30.0</v>
      </c>
      <c r="G95" s="2">
        <v>110425.71</v>
      </c>
      <c r="H95" s="2">
        <v>34968.17</v>
      </c>
      <c r="I95" s="2"/>
      <c r="J95" s="2">
        <v>3680.86</v>
      </c>
      <c r="K95" s="2"/>
      <c r="L95" s="2">
        <f t="shared" si="177"/>
        <v>38649.03</v>
      </c>
      <c r="M95" s="2"/>
      <c r="N95" s="2">
        <v>3680.86</v>
      </c>
      <c r="O95" s="2"/>
      <c r="P95" s="2">
        <f t="shared" si="172"/>
        <v>42329.89</v>
      </c>
      <c r="Q95" s="2"/>
      <c r="R95" s="2">
        <v>3680.86</v>
      </c>
      <c r="S95" s="2"/>
      <c r="T95" s="2">
        <f t="shared" si="173"/>
        <v>46010.75</v>
      </c>
      <c r="U95" s="2"/>
      <c r="V95" s="2">
        <v>3680.86</v>
      </c>
      <c r="W95" s="2"/>
      <c r="X95" s="2">
        <f t="shared" si="174"/>
        <v>49691.61</v>
      </c>
      <c r="Y95" s="2"/>
      <c r="Z95" s="3">
        <v>3680.86</v>
      </c>
      <c r="AA95" s="3"/>
      <c r="AB95" s="3">
        <f t="shared" si="175"/>
        <v>53372.47</v>
      </c>
      <c r="AC95" s="2"/>
      <c r="AD95" s="2">
        <v>3680.86</v>
      </c>
      <c r="AE95" s="2"/>
      <c r="AF95" s="2">
        <f t="shared" si="178"/>
        <v>57053.33</v>
      </c>
      <c r="AG95" s="2"/>
      <c r="AH95" s="2">
        <v>3680.86</v>
      </c>
      <c r="AI95" s="2"/>
      <c r="AJ95" s="2">
        <f t="shared" si="179"/>
        <v>60734.19</v>
      </c>
      <c r="AK95" s="2"/>
      <c r="AL95" s="2">
        <v>3680.86</v>
      </c>
      <c r="AM95" s="2"/>
      <c r="AN95" s="2">
        <f t="shared" si="180"/>
        <v>64415.05</v>
      </c>
      <c r="AO95" s="2"/>
      <c r="AP95" s="2">
        <v>3680.86</v>
      </c>
      <c r="AQ95" s="2"/>
      <c r="AR95" s="2">
        <f t="shared" si="181"/>
        <v>68095.91</v>
      </c>
      <c r="AS95" s="2"/>
      <c r="AT95" s="2">
        <v>3680.86</v>
      </c>
      <c r="AU95" s="2"/>
      <c r="AV95" s="2">
        <f t="shared" si="182"/>
        <v>71776.77</v>
      </c>
      <c r="AW95" s="2"/>
      <c r="AX95" s="2">
        <v>3680.86</v>
      </c>
      <c r="AY95" s="2"/>
      <c r="AZ95" s="2">
        <f t="shared" si="183"/>
        <v>75457.63</v>
      </c>
      <c r="BA95" s="2"/>
      <c r="BB95" s="2">
        <v>3680.86</v>
      </c>
      <c r="BC95" s="2"/>
      <c r="BD95" s="2">
        <f t="shared" si="184"/>
        <v>79138.49</v>
      </c>
      <c r="BE95" s="2"/>
      <c r="BF95" s="2">
        <v>3680.86</v>
      </c>
      <c r="BG95" s="2"/>
      <c r="BH95" s="2">
        <f t="shared" si="185"/>
        <v>82819.35</v>
      </c>
      <c r="BI95" s="2"/>
      <c r="BJ95" s="2">
        <v>3680.86</v>
      </c>
      <c r="BK95" s="2"/>
      <c r="BL95" s="2">
        <f t="shared" si="186"/>
        <v>86500.21</v>
      </c>
      <c r="BM95" s="2">
        <v>3680.86</v>
      </c>
      <c r="BN95" s="2"/>
      <c r="BO95" s="2">
        <f t="shared" si="187"/>
        <v>90181.07</v>
      </c>
      <c r="BP95" s="2">
        <v>3680.86</v>
      </c>
      <c r="BQ95" s="2"/>
      <c r="BR95" s="2">
        <f t="shared" si="188"/>
        <v>93861.93</v>
      </c>
      <c r="BS95" s="31">
        <f t="shared" si="199"/>
        <v>3680.857</v>
      </c>
      <c r="BT95" s="2">
        <f t="shared" si="190"/>
        <v>97542.787</v>
      </c>
      <c r="BU95" s="31">
        <f t="shared" si="200"/>
        <v>3680.857</v>
      </c>
      <c r="BV95" s="2">
        <f t="shared" si="191"/>
        <v>101223.644</v>
      </c>
      <c r="BW95" s="31">
        <f>+$G95/30</f>
        <v>3680.857</v>
      </c>
      <c r="BX95" s="2">
        <f t="shared" si="192"/>
        <v>104904.501</v>
      </c>
      <c r="BY95" s="2">
        <f t="shared" si="176"/>
        <v>5521.209</v>
      </c>
      <c r="BZ95" s="31">
        <f>+$G95/30</f>
        <v>3680.857</v>
      </c>
      <c r="CA95" s="2">
        <f t="shared" si="193"/>
        <v>108585.358</v>
      </c>
      <c r="CB95" s="2">
        <f t="shared" si="194"/>
        <v>1840.352</v>
      </c>
      <c r="CC95" s="31">
        <v>1840.35</v>
      </c>
      <c r="CD95" s="2">
        <f t="shared" si="195"/>
        <v>110425.708</v>
      </c>
      <c r="CE95" s="2">
        <f t="shared" si="196"/>
        <v>0.001999999979</v>
      </c>
      <c r="CF95" s="31">
        <v>0.0</v>
      </c>
      <c r="CG95" s="2">
        <f t="shared" si="197"/>
        <v>110425.708</v>
      </c>
      <c r="CH95" s="2">
        <f t="shared" si="198"/>
        <v>0.001999999979</v>
      </c>
    </row>
    <row r="96" ht="12.75" customHeight="1">
      <c r="A96" s="5" t="s">
        <v>95</v>
      </c>
      <c r="C96" s="13">
        <v>34213.0</v>
      </c>
      <c r="E96" s="5">
        <v>30.0</v>
      </c>
      <c r="G96" s="2">
        <v>4214.5</v>
      </c>
      <c r="H96" s="2">
        <v>1240.91</v>
      </c>
      <c r="I96" s="2"/>
      <c r="J96" s="2">
        <v>140.48</v>
      </c>
      <c r="K96" s="2"/>
      <c r="L96" s="2">
        <f t="shared" si="177"/>
        <v>1381.39</v>
      </c>
      <c r="M96" s="2"/>
      <c r="N96" s="2">
        <v>140.48</v>
      </c>
      <c r="O96" s="2"/>
      <c r="P96" s="2">
        <f t="shared" si="172"/>
        <v>1521.87</v>
      </c>
      <c r="Q96" s="2"/>
      <c r="R96" s="2">
        <v>140.48</v>
      </c>
      <c r="S96" s="2"/>
      <c r="T96" s="2">
        <f t="shared" si="173"/>
        <v>1662.35</v>
      </c>
      <c r="U96" s="2"/>
      <c r="V96" s="2">
        <v>140.48</v>
      </c>
      <c r="W96" s="2"/>
      <c r="X96" s="2">
        <f t="shared" si="174"/>
        <v>1802.83</v>
      </c>
      <c r="Y96" s="2"/>
      <c r="Z96" s="3">
        <v>140.83</v>
      </c>
      <c r="AA96" s="3"/>
      <c r="AB96" s="3">
        <f t="shared" si="175"/>
        <v>1943.66</v>
      </c>
      <c r="AC96" s="2"/>
      <c r="AD96" s="2">
        <v>1943.66</v>
      </c>
      <c r="AE96" s="2"/>
      <c r="AF96" s="2">
        <f t="shared" si="178"/>
        <v>3887.32</v>
      </c>
      <c r="AG96" s="2"/>
      <c r="AH96" s="2">
        <v>1943.66</v>
      </c>
      <c r="AI96" s="2"/>
      <c r="AJ96" s="2">
        <f t="shared" si="179"/>
        <v>5830.98</v>
      </c>
      <c r="AK96" s="2"/>
      <c r="AL96" s="2">
        <f>+G96-AJ96</f>
        <v>-1616.48</v>
      </c>
      <c r="AM96" s="2"/>
      <c r="AN96" s="2">
        <f t="shared" si="180"/>
        <v>4214.5</v>
      </c>
      <c r="AO96" s="2"/>
      <c r="AP96" s="2">
        <v>0.0</v>
      </c>
      <c r="AQ96" s="2"/>
      <c r="AR96" s="2">
        <f t="shared" si="181"/>
        <v>4214.5</v>
      </c>
      <c r="AS96" s="2"/>
      <c r="AT96" s="2">
        <v>0.0</v>
      </c>
      <c r="AU96" s="2"/>
      <c r="AV96" s="2">
        <f t="shared" si="182"/>
        <v>4214.5</v>
      </c>
      <c r="AW96" s="2"/>
      <c r="AX96" s="2">
        <v>0.0</v>
      </c>
      <c r="AY96" s="2"/>
      <c r="AZ96" s="2">
        <f t="shared" si="183"/>
        <v>4214.5</v>
      </c>
      <c r="BA96" s="2"/>
      <c r="BB96" s="2">
        <v>0.0</v>
      </c>
      <c r="BC96" s="2"/>
      <c r="BD96" s="2">
        <f t="shared" si="184"/>
        <v>4214.5</v>
      </c>
      <c r="BE96" s="2"/>
      <c r="BF96" s="2">
        <v>0.0</v>
      </c>
      <c r="BG96" s="2"/>
      <c r="BH96" s="2">
        <f t="shared" si="185"/>
        <v>4214.5</v>
      </c>
      <c r="BI96" s="2"/>
      <c r="BJ96" s="2">
        <v>0.0</v>
      </c>
      <c r="BK96" s="2"/>
      <c r="BL96" s="2">
        <f t="shared" si="186"/>
        <v>4214.5</v>
      </c>
      <c r="BM96" s="2">
        <v>0.0</v>
      </c>
      <c r="BN96" s="2"/>
      <c r="BO96" s="2">
        <f t="shared" si="187"/>
        <v>4214.5</v>
      </c>
      <c r="BP96" s="2">
        <v>0.0</v>
      </c>
      <c r="BQ96" s="2"/>
      <c r="BR96" s="29">
        <f t="shared" si="188"/>
        <v>4214.5</v>
      </c>
      <c r="BS96" s="31">
        <f t="shared" ref="BS96:BS97" si="201">+G96-BR96</f>
        <v>0</v>
      </c>
      <c r="BT96" s="29">
        <f t="shared" si="190"/>
        <v>4214.5</v>
      </c>
      <c r="BU96" s="5">
        <v>0.0</v>
      </c>
      <c r="BV96" s="29">
        <f t="shared" si="191"/>
        <v>4214.5</v>
      </c>
      <c r="BW96" s="5">
        <v>0.0</v>
      </c>
      <c r="BX96" s="2">
        <f t="shared" si="192"/>
        <v>4214.5</v>
      </c>
      <c r="BY96" s="2">
        <f t="shared" si="176"/>
        <v>0</v>
      </c>
      <c r="BZ96" s="5">
        <v>0.0</v>
      </c>
      <c r="CA96" s="2">
        <f t="shared" si="193"/>
        <v>4214.5</v>
      </c>
      <c r="CB96" s="2">
        <f t="shared" si="194"/>
        <v>0</v>
      </c>
      <c r="CC96" s="5">
        <v>0.0</v>
      </c>
      <c r="CD96" s="2">
        <f t="shared" si="195"/>
        <v>4214.5</v>
      </c>
      <c r="CE96" s="2">
        <f t="shared" si="196"/>
        <v>0</v>
      </c>
      <c r="CF96" s="5">
        <v>0.0</v>
      </c>
      <c r="CG96" s="2">
        <f t="shared" si="197"/>
        <v>4214.5</v>
      </c>
      <c r="CH96" s="2">
        <f t="shared" si="198"/>
        <v>0</v>
      </c>
    </row>
    <row r="97" ht="12.75" customHeight="1">
      <c r="A97" s="5" t="s">
        <v>96</v>
      </c>
      <c r="C97" s="13">
        <v>37315.0</v>
      </c>
      <c r="E97" s="5">
        <v>10.0</v>
      </c>
      <c r="G97" s="2">
        <v>10029.0</v>
      </c>
      <c r="H97" s="2">
        <v>334.32</v>
      </c>
      <c r="I97" s="2"/>
      <c r="J97" s="2">
        <v>1002.9</v>
      </c>
      <c r="K97" s="2"/>
      <c r="L97" s="2">
        <f t="shared" si="177"/>
        <v>1337.22</v>
      </c>
      <c r="M97" s="2"/>
      <c r="N97" s="2">
        <v>1002.9</v>
      </c>
      <c r="O97" s="2"/>
      <c r="P97" s="2">
        <f t="shared" si="172"/>
        <v>2340.12</v>
      </c>
      <c r="Q97" s="2"/>
      <c r="R97" s="2">
        <v>1002.9</v>
      </c>
      <c r="S97" s="2"/>
      <c r="T97" s="2">
        <f t="shared" si="173"/>
        <v>3343.02</v>
      </c>
      <c r="U97" s="2"/>
      <c r="V97" s="2">
        <v>1002.9</v>
      </c>
      <c r="W97" s="2"/>
      <c r="X97" s="2">
        <f t="shared" si="174"/>
        <v>4345.92</v>
      </c>
      <c r="Y97" s="2"/>
      <c r="Z97" s="3">
        <v>1002.9</v>
      </c>
      <c r="AA97" s="3"/>
      <c r="AB97" s="3">
        <f t="shared" si="175"/>
        <v>5348.82</v>
      </c>
      <c r="AC97" s="2"/>
      <c r="AD97" s="2">
        <v>1002.9</v>
      </c>
      <c r="AE97" s="2"/>
      <c r="AF97" s="2">
        <f t="shared" si="178"/>
        <v>6351.72</v>
      </c>
      <c r="AG97" s="2"/>
      <c r="AH97" s="2">
        <v>1002.9</v>
      </c>
      <c r="AI97" s="2"/>
      <c r="AJ97" s="2">
        <f t="shared" si="179"/>
        <v>7354.62</v>
      </c>
      <c r="AK97" s="2"/>
      <c r="AL97" s="2">
        <v>1002.9</v>
      </c>
      <c r="AM97" s="2"/>
      <c r="AN97" s="2">
        <f t="shared" si="180"/>
        <v>8357.52</v>
      </c>
      <c r="AO97" s="2"/>
      <c r="AP97" s="2">
        <v>1002.9</v>
      </c>
      <c r="AQ97" s="2"/>
      <c r="AR97" s="2">
        <f t="shared" si="181"/>
        <v>9360.42</v>
      </c>
      <c r="AS97" s="2"/>
      <c r="AT97" s="2">
        <v>668.58</v>
      </c>
      <c r="AU97" s="2"/>
      <c r="AV97" s="2">
        <f t="shared" si="182"/>
        <v>10029</v>
      </c>
      <c r="AW97" s="2"/>
      <c r="AX97" s="2">
        <v>0.0</v>
      </c>
      <c r="AY97" s="2"/>
      <c r="AZ97" s="2">
        <f t="shared" si="183"/>
        <v>10029</v>
      </c>
      <c r="BA97" s="2"/>
      <c r="BB97" s="2">
        <v>0.0</v>
      </c>
      <c r="BC97" s="2"/>
      <c r="BD97" s="2">
        <f t="shared" si="184"/>
        <v>10029</v>
      </c>
      <c r="BE97" s="2"/>
      <c r="BF97" s="2">
        <v>0.0</v>
      </c>
      <c r="BG97" s="2"/>
      <c r="BH97" s="2">
        <f t="shared" si="185"/>
        <v>10029</v>
      </c>
      <c r="BI97" s="2"/>
      <c r="BJ97" s="2">
        <v>0.0</v>
      </c>
      <c r="BK97" s="2"/>
      <c r="BL97" s="2">
        <f t="shared" si="186"/>
        <v>10029</v>
      </c>
      <c r="BM97" s="2">
        <v>0.0</v>
      </c>
      <c r="BN97" s="2"/>
      <c r="BO97" s="2">
        <f t="shared" si="187"/>
        <v>10029</v>
      </c>
      <c r="BP97" s="2">
        <v>0.0</v>
      </c>
      <c r="BQ97" s="2"/>
      <c r="BR97" s="29">
        <f t="shared" si="188"/>
        <v>10029</v>
      </c>
      <c r="BS97" s="31">
        <f t="shared" si="201"/>
        <v>0</v>
      </c>
      <c r="BT97" s="29">
        <f t="shared" si="190"/>
        <v>10029</v>
      </c>
      <c r="BU97" s="5">
        <v>0.0</v>
      </c>
      <c r="BV97" s="29">
        <f t="shared" si="191"/>
        <v>10029</v>
      </c>
      <c r="BW97" s="5">
        <v>0.0</v>
      </c>
      <c r="BX97" s="2">
        <f t="shared" si="192"/>
        <v>10029</v>
      </c>
      <c r="BY97" s="2">
        <f t="shared" si="176"/>
        <v>0</v>
      </c>
      <c r="BZ97" s="5">
        <v>0.0</v>
      </c>
      <c r="CA97" s="2">
        <f t="shared" si="193"/>
        <v>10029</v>
      </c>
      <c r="CB97" s="2">
        <f t="shared" si="194"/>
        <v>0</v>
      </c>
      <c r="CC97" s="5">
        <v>0.0</v>
      </c>
      <c r="CD97" s="2">
        <f t="shared" si="195"/>
        <v>10029</v>
      </c>
      <c r="CE97" s="2">
        <f t="shared" si="196"/>
        <v>0</v>
      </c>
      <c r="CF97" s="5">
        <v>0.0</v>
      </c>
      <c r="CG97" s="2">
        <f t="shared" si="197"/>
        <v>10029</v>
      </c>
      <c r="CH97" s="2">
        <f t="shared" si="198"/>
        <v>0</v>
      </c>
    </row>
    <row r="98" ht="12.75" customHeight="1">
      <c r="A98" s="5" t="s">
        <v>97</v>
      </c>
      <c r="C98" s="13">
        <v>37833.0</v>
      </c>
      <c r="E98" s="5">
        <v>30.0</v>
      </c>
      <c r="G98" s="2">
        <v>31914.47</v>
      </c>
      <c r="H98" s="2"/>
      <c r="I98" s="2"/>
      <c r="J98" s="2"/>
      <c r="K98" s="2"/>
      <c r="L98" s="2"/>
      <c r="M98" s="2"/>
      <c r="N98" s="2">
        <f>(+G98/360)*11</f>
        <v>975.1643611</v>
      </c>
      <c r="O98" s="2"/>
      <c r="P98" s="2">
        <f t="shared" si="172"/>
        <v>975.1643611</v>
      </c>
      <c r="Q98" s="2"/>
      <c r="R98" s="2">
        <f>(+G98/360)*12</f>
        <v>1063.815667</v>
      </c>
      <c r="S98" s="2"/>
      <c r="T98" s="2">
        <f t="shared" si="173"/>
        <v>2038.980028</v>
      </c>
      <c r="U98" s="2"/>
      <c r="V98" s="2">
        <v>1063.82</v>
      </c>
      <c r="W98" s="2"/>
      <c r="X98" s="2">
        <f t="shared" si="174"/>
        <v>3102.800028</v>
      </c>
      <c r="Y98" s="2"/>
      <c r="Z98" s="3">
        <v>1063.82</v>
      </c>
      <c r="AA98" s="3"/>
      <c r="AB98" s="3">
        <f t="shared" si="175"/>
        <v>4166.620028</v>
      </c>
      <c r="AC98" s="2"/>
      <c r="AD98" s="2">
        <v>1063.82</v>
      </c>
      <c r="AE98" s="2"/>
      <c r="AF98" s="2">
        <f t="shared" si="178"/>
        <v>5230.440028</v>
      </c>
      <c r="AG98" s="2"/>
      <c r="AH98" s="2">
        <v>1063.82</v>
      </c>
      <c r="AI98" s="2"/>
      <c r="AJ98" s="2">
        <f t="shared" si="179"/>
        <v>6294.260028</v>
      </c>
      <c r="AK98" s="2"/>
      <c r="AL98" s="2">
        <v>1063.82</v>
      </c>
      <c r="AM98" s="2"/>
      <c r="AN98" s="2">
        <f t="shared" si="180"/>
        <v>7358.080028</v>
      </c>
      <c r="AO98" s="2"/>
      <c r="AP98" s="2">
        <v>1063.82</v>
      </c>
      <c r="AQ98" s="2"/>
      <c r="AR98" s="2">
        <f t="shared" si="181"/>
        <v>8421.900028</v>
      </c>
      <c r="AS98" s="2"/>
      <c r="AT98" s="2">
        <v>1063.82</v>
      </c>
      <c r="AU98" s="2"/>
      <c r="AV98" s="2">
        <f t="shared" si="182"/>
        <v>9485.720028</v>
      </c>
      <c r="AW98" s="2"/>
      <c r="AX98" s="2">
        <v>1063.82</v>
      </c>
      <c r="AY98" s="2"/>
      <c r="AZ98" s="2">
        <f t="shared" si="183"/>
        <v>10549.54003</v>
      </c>
      <c r="BA98" s="2"/>
      <c r="BB98" s="2">
        <v>1063.82</v>
      </c>
      <c r="BC98" s="2"/>
      <c r="BD98" s="2">
        <f t="shared" si="184"/>
        <v>11613.36003</v>
      </c>
      <c r="BE98" s="2"/>
      <c r="BF98" s="2">
        <v>1063.82</v>
      </c>
      <c r="BG98" s="2"/>
      <c r="BH98" s="2">
        <f t="shared" si="185"/>
        <v>12677.18003</v>
      </c>
      <c r="BI98" s="2"/>
      <c r="BJ98" s="2">
        <v>1063.82</v>
      </c>
      <c r="BK98" s="2"/>
      <c r="BL98" s="2">
        <f>+BH98+BJ98-3678</f>
        <v>10063.00003</v>
      </c>
      <c r="BM98" s="2">
        <v>1063.82</v>
      </c>
      <c r="BN98" s="2"/>
      <c r="BO98" s="2">
        <f t="shared" si="187"/>
        <v>11126.82003</v>
      </c>
      <c r="BP98" s="2">
        <v>1063.82</v>
      </c>
      <c r="BQ98" s="2"/>
      <c r="BR98" s="2">
        <f t="shared" si="188"/>
        <v>12190.64003</v>
      </c>
      <c r="BS98" s="31">
        <f>+G98/30</f>
        <v>1063.815667</v>
      </c>
      <c r="BT98" s="2">
        <f t="shared" si="190"/>
        <v>13254.45569</v>
      </c>
      <c r="BU98" s="31">
        <f>+$G98/30</f>
        <v>1063.815667</v>
      </c>
      <c r="BV98" s="2">
        <f t="shared" si="191"/>
        <v>14318.27136</v>
      </c>
      <c r="BW98" s="31">
        <f>+$G98/30</f>
        <v>1063.815667</v>
      </c>
      <c r="BX98" s="2">
        <f t="shared" si="192"/>
        <v>15382.08703</v>
      </c>
      <c r="BY98" s="2">
        <f t="shared" si="176"/>
        <v>16532.38297</v>
      </c>
      <c r="BZ98" s="31">
        <f>+$G98/30</f>
        <v>1063.815667</v>
      </c>
      <c r="CA98" s="2">
        <f t="shared" si="193"/>
        <v>16445.90269</v>
      </c>
      <c r="CB98" s="2">
        <f t="shared" si="194"/>
        <v>15468.56731</v>
      </c>
      <c r="CC98" s="31">
        <f>+$G98/30</f>
        <v>1063.815667</v>
      </c>
      <c r="CD98" s="2">
        <f t="shared" si="195"/>
        <v>17509.71836</v>
      </c>
      <c r="CE98" s="2">
        <f t="shared" si="196"/>
        <v>14404.75164</v>
      </c>
      <c r="CF98" s="31">
        <f>+$G98/30</f>
        <v>1063.815667</v>
      </c>
      <c r="CG98" s="2">
        <f t="shared" si="197"/>
        <v>18573.53403</v>
      </c>
      <c r="CH98" s="2">
        <f t="shared" si="198"/>
        <v>13340.93597</v>
      </c>
    </row>
    <row r="99" ht="12.75" customHeight="1">
      <c r="A99" s="12" t="s">
        <v>98</v>
      </c>
      <c r="C99" s="13">
        <v>42024.0</v>
      </c>
      <c r="E99" s="5">
        <v>10.0</v>
      </c>
      <c r="G99" s="2">
        <v>7845.82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3"/>
      <c r="AA99" s="3"/>
      <c r="AB99" s="3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>
        <f>7845.82/120*5</f>
        <v>326.9091667</v>
      </c>
      <c r="BG99" s="2"/>
      <c r="BH99" s="2">
        <f t="shared" si="185"/>
        <v>326.9091667</v>
      </c>
      <c r="BI99" s="2"/>
      <c r="BJ99" s="2">
        <f>7845.82/120*5</f>
        <v>326.9091667</v>
      </c>
      <c r="BK99" s="2"/>
      <c r="BL99" s="2">
        <f>+BH99+BJ99</f>
        <v>653.8183333</v>
      </c>
      <c r="BM99" s="2">
        <f>+G99/10</f>
        <v>784.582</v>
      </c>
      <c r="BN99" s="2"/>
      <c r="BO99" s="2">
        <f t="shared" si="187"/>
        <v>1438.400333</v>
      </c>
      <c r="BP99" s="2">
        <f>+J99/10</f>
        <v>0</v>
      </c>
      <c r="BQ99" s="2"/>
      <c r="BR99" s="2">
        <f t="shared" si="188"/>
        <v>1438.400333</v>
      </c>
      <c r="BS99" s="31">
        <f>+G99/10</f>
        <v>784.582</v>
      </c>
      <c r="BT99" s="2">
        <f t="shared" si="190"/>
        <v>2222.982333</v>
      </c>
      <c r="BU99" s="31">
        <f>+$G99/10</f>
        <v>784.582</v>
      </c>
      <c r="BV99" s="2">
        <f t="shared" si="191"/>
        <v>3007.564333</v>
      </c>
      <c r="BW99" s="31">
        <f>+$G99/10</f>
        <v>784.582</v>
      </c>
      <c r="BX99" s="2">
        <f t="shared" si="192"/>
        <v>3792.146333</v>
      </c>
      <c r="BY99" s="2">
        <f t="shared" si="176"/>
        <v>4053.673667</v>
      </c>
      <c r="BZ99" s="31">
        <f>+$G99/10</f>
        <v>784.582</v>
      </c>
      <c r="CA99" s="2">
        <f t="shared" si="193"/>
        <v>4576.728333</v>
      </c>
      <c r="CB99" s="2">
        <f t="shared" si="194"/>
        <v>3269.091667</v>
      </c>
      <c r="CC99" s="31">
        <f>+$G99/10</f>
        <v>784.582</v>
      </c>
      <c r="CD99" s="2">
        <f t="shared" si="195"/>
        <v>5361.310333</v>
      </c>
      <c r="CE99" s="2">
        <f t="shared" si="196"/>
        <v>2484.509667</v>
      </c>
      <c r="CF99" s="31">
        <f>+$G99/10</f>
        <v>784.582</v>
      </c>
      <c r="CG99" s="2">
        <f t="shared" si="197"/>
        <v>6145.892333</v>
      </c>
      <c r="CH99" s="2">
        <f t="shared" si="198"/>
        <v>1699.927667</v>
      </c>
    </row>
    <row r="100" ht="12.75" customHeight="1">
      <c r="A100" s="12" t="s">
        <v>99</v>
      </c>
      <c r="C100" s="13">
        <v>42892.0</v>
      </c>
      <c r="E100" s="5">
        <v>30.0</v>
      </c>
      <c r="G100" s="2">
        <f>932.75+45862+4500</f>
        <v>51294.75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3"/>
      <c r="AA100" s="3"/>
      <c r="AB100" s="3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>
        <f>+G100/360*1</f>
        <v>142.4854167</v>
      </c>
      <c r="BN100" s="2"/>
      <c r="BO100" s="2">
        <f t="shared" si="187"/>
        <v>142.4854167</v>
      </c>
      <c r="BP100" s="2">
        <f>+J100/360*1</f>
        <v>0</v>
      </c>
      <c r="BQ100" s="2"/>
      <c r="BR100" s="2">
        <f t="shared" si="188"/>
        <v>142.4854167</v>
      </c>
      <c r="BS100" s="31">
        <f>+G100/30</f>
        <v>1709.825</v>
      </c>
      <c r="BT100" s="2">
        <f t="shared" si="190"/>
        <v>1852.310417</v>
      </c>
      <c r="BU100" s="31">
        <f>+$G100/30</f>
        <v>1709.825</v>
      </c>
      <c r="BV100" s="2">
        <f t="shared" si="191"/>
        <v>3562.135417</v>
      </c>
      <c r="BW100" s="31">
        <f>+$G100/30</f>
        <v>1709.825</v>
      </c>
      <c r="BX100" s="2">
        <f t="shared" si="192"/>
        <v>5271.960417</v>
      </c>
      <c r="BY100" s="2">
        <f t="shared" si="176"/>
        <v>46022.78958</v>
      </c>
      <c r="BZ100" s="31">
        <f>+$G100/30</f>
        <v>1709.825</v>
      </c>
      <c r="CA100" s="2">
        <f t="shared" si="193"/>
        <v>6981.785417</v>
      </c>
      <c r="CB100" s="2">
        <f t="shared" si="194"/>
        <v>44312.96458</v>
      </c>
      <c r="CC100" s="31">
        <f>+$G100/30</f>
        <v>1709.825</v>
      </c>
      <c r="CD100" s="2">
        <f t="shared" si="195"/>
        <v>8691.610417</v>
      </c>
      <c r="CE100" s="2">
        <f t="shared" si="196"/>
        <v>42603.13958</v>
      </c>
      <c r="CF100" s="31">
        <f>+$G100/30</f>
        <v>1709.825</v>
      </c>
      <c r="CG100" s="2">
        <f t="shared" si="197"/>
        <v>10401.43542</v>
      </c>
      <c r="CH100" s="2">
        <f t="shared" si="198"/>
        <v>40893.31458</v>
      </c>
    </row>
    <row r="101" ht="12.75" customHeight="1">
      <c r="A101" s="12" t="s">
        <v>100</v>
      </c>
      <c r="C101" s="13">
        <v>42992.0</v>
      </c>
      <c r="E101" s="5">
        <v>10.0</v>
      </c>
      <c r="G101" s="2">
        <v>2628.36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3"/>
      <c r="AA101" s="3"/>
      <c r="AB101" s="3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>
        <f>2628.36/120*9</f>
        <v>197.127</v>
      </c>
      <c r="BQ101" s="2"/>
      <c r="BR101" s="2">
        <f t="shared" si="188"/>
        <v>197.127</v>
      </c>
      <c r="BS101" s="31">
        <f t="shared" ref="BS101:BS105" si="202">+G101/10</f>
        <v>262.836</v>
      </c>
      <c r="BT101" s="2">
        <f t="shared" si="190"/>
        <v>459.963</v>
      </c>
      <c r="BU101" s="31">
        <f t="shared" ref="BU101:BU105" si="203">+$G101/10</f>
        <v>262.836</v>
      </c>
      <c r="BV101" s="2">
        <f t="shared" si="191"/>
        <v>722.799</v>
      </c>
      <c r="BW101" s="31">
        <f t="shared" ref="BW101:BW105" si="204">+$G101/10</f>
        <v>262.836</v>
      </c>
      <c r="BX101" s="2">
        <f t="shared" si="192"/>
        <v>985.635</v>
      </c>
      <c r="BY101" s="2">
        <f t="shared" si="176"/>
        <v>1642.725</v>
      </c>
      <c r="BZ101" s="31">
        <f t="shared" ref="BZ101:BZ105" si="205">+$G101/10</f>
        <v>262.836</v>
      </c>
      <c r="CA101" s="2">
        <f t="shared" si="193"/>
        <v>1248.471</v>
      </c>
      <c r="CB101" s="2">
        <f t="shared" si="194"/>
        <v>1379.889</v>
      </c>
      <c r="CC101" s="31">
        <f t="shared" ref="CC101:CC105" si="206">+$G101/10</f>
        <v>262.836</v>
      </c>
      <c r="CD101" s="2">
        <f t="shared" si="195"/>
        <v>1511.307</v>
      </c>
      <c r="CE101" s="2">
        <f t="shared" si="196"/>
        <v>1117.053</v>
      </c>
      <c r="CF101" s="31">
        <f t="shared" ref="CF101:CF105" si="207">+$G101/10</f>
        <v>262.836</v>
      </c>
      <c r="CG101" s="2">
        <f t="shared" si="197"/>
        <v>1774.143</v>
      </c>
      <c r="CH101" s="2">
        <f t="shared" si="198"/>
        <v>854.217</v>
      </c>
    </row>
    <row r="102" ht="12.75" customHeight="1">
      <c r="A102" s="12" t="s">
        <v>101</v>
      </c>
      <c r="B102" s="5"/>
      <c r="C102" s="13">
        <v>43025.0</v>
      </c>
      <c r="E102" s="5">
        <v>10.0</v>
      </c>
      <c r="G102" s="2">
        <v>5664.62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3"/>
      <c r="AA102" s="3"/>
      <c r="AB102" s="3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>
        <f>4664.62/120*8</f>
        <v>310.9746667</v>
      </c>
      <c r="BQ102" s="2"/>
      <c r="BR102" s="2">
        <f t="shared" si="188"/>
        <v>310.9746667</v>
      </c>
      <c r="BS102" s="31">
        <f t="shared" si="202"/>
        <v>566.462</v>
      </c>
      <c r="BT102" s="2">
        <f t="shared" si="190"/>
        <v>877.4366667</v>
      </c>
      <c r="BU102" s="31">
        <f t="shared" si="203"/>
        <v>566.462</v>
      </c>
      <c r="BV102" s="2">
        <f t="shared" si="191"/>
        <v>1443.898667</v>
      </c>
      <c r="BW102" s="31">
        <f t="shared" si="204"/>
        <v>566.462</v>
      </c>
      <c r="BX102" s="2">
        <f t="shared" si="192"/>
        <v>2010.360667</v>
      </c>
      <c r="BY102" s="2">
        <f t="shared" si="176"/>
        <v>3654.259333</v>
      </c>
      <c r="BZ102" s="31">
        <f t="shared" si="205"/>
        <v>566.462</v>
      </c>
      <c r="CA102" s="2">
        <f t="shared" si="193"/>
        <v>2576.822667</v>
      </c>
      <c r="CB102" s="2">
        <f t="shared" si="194"/>
        <v>3087.797333</v>
      </c>
      <c r="CC102" s="31">
        <f t="shared" si="206"/>
        <v>566.462</v>
      </c>
      <c r="CD102" s="2">
        <f t="shared" si="195"/>
        <v>3143.284667</v>
      </c>
      <c r="CE102" s="2">
        <f t="shared" si="196"/>
        <v>2521.335333</v>
      </c>
      <c r="CF102" s="31">
        <f t="shared" si="207"/>
        <v>566.462</v>
      </c>
      <c r="CG102" s="2">
        <f t="shared" si="197"/>
        <v>3709.746667</v>
      </c>
      <c r="CH102" s="2">
        <f t="shared" si="198"/>
        <v>1954.873333</v>
      </c>
    </row>
    <row r="103" ht="12.75" customHeight="1">
      <c r="A103" s="12" t="s">
        <v>100</v>
      </c>
      <c r="C103" s="13">
        <v>43042.0</v>
      </c>
      <c r="E103" s="5">
        <v>10.0</v>
      </c>
      <c r="G103" s="2">
        <v>2495.12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3"/>
      <c r="AA103" s="3"/>
      <c r="AB103" s="3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>
        <f>2495.12/120*8</f>
        <v>166.3413333</v>
      </c>
      <c r="BQ103" s="2"/>
      <c r="BR103" s="2">
        <f t="shared" si="188"/>
        <v>166.3413333</v>
      </c>
      <c r="BS103" s="31">
        <f t="shared" si="202"/>
        <v>249.512</v>
      </c>
      <c r="BT103" s="2">
        <f t="shared" si="190"/>
        <v>415.8533333</v>
      </c>
      <c r="BU103" s="31">
        <f t="shared" si="203"/>
        <v>249.512</v>
      </c>
      <c r="BV103" s="2">
        <f t="shared" si="191"/>
        <v>665.3653333</v>
      </c>
      <c r="BW103" s="31">
        <f t="shared" si="204"/>
        <v>249.512</v>
      </c>
      <c r="BX103" s="2">
        <f t="shared" si="192"/>
        <v>914.8773333</v>
      </c>
      <c r="BY103" s="2">
        <f t="shared" si="176"/>
        <v>1580.242667</v>
      </c>
      <c r="BZ103" s="31">
        <f t="shared" si="205"/>
        <v>249.512</v>
      </c>
      <c r="CA103" s="2">
        <f t="shared" si="193"/>
        <v>1164.389333</v>
      </c>
      <c r="CB103" s="2">
        <f t="shared" si="194"/>
        <v>1330.730667</v>
      </c>
      <c r="CC103" s="31">
        <f t="shared" si="206"/>
        <v>249.512</v>
      </c>
      <c r="CD103" s="2">
        <f t="shared" si="195"/>
        <v>1413.901333</v>
      </c>
      <c r="CE103" s="2">
        <f t="shared" si="196"/>
        <v>1081.218667</v>
      </c>
      <c r="CF103" s="31">
        <f t="shared" si="207"/>
        <v>249.512</v>
      </c>
      <c r="CG103" s="2">
        <f t="shared" si="197"/>
        <v>1663.413333</v>
      </c>
      <c r="CH103" s="2">
        <f t="shared" si="198"/>
        <v>831.7066667</v>
      </c>
    </row>
    <row r="104" ht="12.75" customHeight="1">
      <c r="A104" s="12" t="s">
        <v>102</v>
      </c>
      <c r="B104" s="5"/>
      <c r="C104" s="13">
        <v>43137.0</v>
      </c>
      <c r="E104" s="5">
        <v>10.0</v>
      </c>
      <c r="G104" s="2">
        <v>5950.0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3"/>
      <c r="AA104" s="3"/>
      <c r="AB104" s="3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>
        <f>49.5833333333333*5</f>
        <v>247.9166667</v>
      </c>
      <c r="BQ104" s="2"/>
      <c r="BR104" s="2">
        <f t="shared" si="188"/>
        <v>247.9166667</v>
      </c>
      <c r="BS104" s="31">
        <f t="shared" si="202"/>
        <v>595</v>
      </c>
      <c r="BT104" s="2">
        <f t="shared" si="190"/>
        <v>842.9166667</v>
      </c>
      <c r="BU104" s="31">
        <f t="shared" si="203"/>
        <v>595</v>
      </c>
      <c r="BV104" s="2">
        <f t="shared" si="191"/>
        <v>1437.916667</v>
      </c>
      <c r="BW104" s="31">
        <f t="shared" si="204"/>
        <v>595</v>
      </c>
      <c r="BX104" s="2">
        <f t="shared" si="192"/>
        <v>2032.916667</v>
      </c>
      <c r="BY104" s="2">
        <f t="shared" si="176"/>
        <v>3917.083333</v>
      </c>
      <c r="BZ104" s="31">
        <f t="shared" si="205"/>
        <v>595</v>
      </c>
      <c r="CA104" s="2">
        <f t="shared" si="193"/>
        <v>2627.916667</v>
      </c>
      <c r="CB104" s="2">
        <f t="shared" si="194"/>
        <v>3322.083333</v>
      </c>
      <c r="CC104" s="31">
        <f t="shared" si="206"/>
        <v>595</v>
      </c>
      <c r="CD104" s="2">
        <f t="shared" si="195"/>
        <v>3222.916667</v>
      </c>
      <c r="CE104" s="2">
        <f t="shared" si="196"/>
        <v>2727.083333</v>
      </c>
      <c r="CF104" s="31">
        <f t="shared" si="207"/>
        <v>595</v>
      </c>
      <c r="CG104" s="2">
        <f t="shared" si="197"/>
        <v>3817.916667</v>
      </c>
      <c r="CH104" s="2">
        <f t="shared" si="198"/>
        <v>2132.083333</v>
      </c>
    </row>
    <row r="105" ht="12.75" customHeight="1">
      <c r="A105" s="12" t="s">
        <v>103</v>
      </c>
      <c r="C105" s="13">
        <v>43215.0</v>
      </c>
      <c r="E105" s="5">
        <v>10.0</v>
      </c>
      <c r="G105" s="2">
        <v>2322.86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3"/>
      <c r="AA105" s="3"/>
      <c r="AB105" s="3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>
        <f>2322.86/120*2</f>
        <v>38.71433333</v>
      </c>
      <c r="BQ105" s="2"/>
      <c r="BR105" s="2">
        <f t="shared" si="188"/>
        <v>38.71433333</v>
      </c>
      <c r="BS105" s="31">
        <f t="shared" si="202"/>
        <v>232.286</v>
      </c>
      <c r="BT105" s="2">
        <f t="shared" si="190"/>
        <v>271.0003333</v>
      </c>
      <c r="BU105" s="31">
        <f t="shared" si="203"/>
        <v>232.286</v>
      </c>
      <c r="BV105" s="2">
        <f t="shared" si="191"/>
        <v>503.2863333</v>
      </c>
      <c r="BW105" s="31">
        <f t="shared" si="204"/>
        <v>232.286</v>
      </c>
      <c r="BX105" s="2">
        <f t="shared" si="192"/>
        <v>735.5723333</v>
      </c>
      <c r="BY105" s="2">
        <f t="shared" si="176"/>
        <v>1587.287667</v>
      </c>
      <c r="BZ105" s="31">
        <f t="shared" si="205"/>
        <v>232.286</v>
      </c>
      <c r="CA105" s="2">
        <f t="shared" si="193"/>
        <v>967.8583333</v>
      </c>
      <c r="CB105" s="2">
        <f t="shared" si="194"/>
        <v>1355.001667</v>
      </c>
      <c r="CC105" s="31">
        <f t="shared" si="206"/>
        <v>232.286</v>
      </c>
      <c r="CD105" s="2">
        <f t="shared" si="195"/>
        <v>1200.144333</v>
      </c>
      <c r="CE105" s="2">
        <f t="shared" si="196"/>
        <v>1122.715667</v>
      </c>
      <c r="CF105" s="31">
        <f t="shared" si="207"/>
        <v>232.286</v>
      </c>
      <c r="CG105" s="2">
        <f t="shared" si="197"/>
        <v>1432.430333</v>
      </c>
      <c r="CH105" s="2">
        <f t="shared" si="198"/>
        <v>890.4296667</v>
      </c>
    </row>
    <row r="106" ht="12.75" customHeight="1">
      <c r="A106" s="12" t="s">
        <v>104</v>
      </c>
      <c r="C106" s="13">
        <v>43349.0</v>
      </c>
      <c r="E106" s="5">
        <v>30.0</v>
      </c>
      <c r="G106" s="2">
        <v>27862.0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3"/>
      <c r="AA106" s="3"/>
      <c r="AB106" s="3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31">
        <f>1094.73/12*9</f>
        <v>821.0475</v>
      </c>
      <c r="BT106" s="2">
        <f t="shared" si="190"/>
        <v>821.0475</v>
      </c>
      <c r="BU106" s="31">
        <f>+$G106/30</f>
        <v>928.7333333</v>
      </c>
      <c r="BV106" s="2">
        <f t="shared" si="191"/>
        <v>1749.780833</v>
      </c>
      <c r="BW106" s="31">
        <f>+$G106/30</f>
        <v>928.7333333</v>
      </c>
      <c r="BX106" s="2">
        <f t="shared" si="192"/>
        <v>2678.514167</v>
      </c>
      <c r="BY106" s="2">
        <f t="shared" si="176"/>
        <v>25183.48583</v>
      </c>
      <c r="BZ106" s="31">
        <f>+$G106/30</f>
        <v>928.7333333</v>
      </c>
      <c r="CA106" s="2">
        <f t="shared" si="193"/>
        <v>3607.2475</v>
      </c>
      <c r="CB106" s="2">
        <f t="shared" si="194"/>
        <v>24254.7525</v>
      </c>
      <c r="CC106" s="31">
        <f>+$G106/30</f>
        <v>928.7333333</v>
      </c>
      <c r="CD106" s="2">
        <f t="shared" si="195"/>
        <v>4535.980833</v>
      </c>
      <c r="CE106" s="2">
        <f t="shared" si="196"/>
        <v>23326.01917</v>
      </c>
      <c r="CF106" s="31">
        <f>+$G106/30</f>
        <v>928.7333333</v>
      </c>
      <c r="CG106" s="2">
        <f t="shared" si="197"/>
        <v>5464.714167</v>
      </c>
      <c r="CH106" s="2">
        <f t="shared" si="198"/>
        <v>22397.28583</v>
      </c>
    </row>
    <row r="107" ht="12.75" customHeight="1">
      <c r="A107" s="12" t="s">
        <v>105</v>
      </c>
      <c r="C107" s="13">
        <v>43719.0</v>
      </c>
      <c r="E107" s="5">
        <v>5.0</v>
      </c>
      <c r="G107" s="2">
        <v>2585.2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3"/>
      <c r="AA107" s="3"/>
      <c r="AB107" s="3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31"/>
      <c r="BT107" s="2"/>
      <c r="BU107" s="31">
        <v>215.43</v>
      </c>
      <c r="BV107" s="2">
        <f>+BT107+BU107</f>
        <v>215.43</v>
      </c>
      <c r="BW107" s="12">
        <f>+$G107/5</f>
        <v>517.04</v>
      </c>
      <c r="BX107" s="2">
        <f t="shared" si="192"/>
        <v>732.47</v>
      </c>
      <c r="BY107" s="2">
        <f t="shared" si="176"/>
        <v>1852.73</v>
      </c>
      <c r="BZ107" s="31">
        <f>+$G107/5</f>
        <v>517.04</v>
      </c>
      <c r="CA107" s="2">
        <f t="shared" si="193"/>
        <v>1249.51</v>
      </c>
      <c r="CB107" s="2">
        <f t="shared" si="194"/>
        <v>1335.69</v>
      </c>
      <c r="CC107" s="31">
        <f>+$G107/5</f>
        <v>517.04</v>
      </c>
      <c r="CD107" s="2">
        <f t="shared" si="195"/>
        <v>1766.55</v>
      </c>
      <c r="CE107" s="2">
        <f t="shared" si="196"/>
        <v>818.65</v>
      </c>
      <c r="CF107" s="31">
        <f>+$G107/5</f>
        <v>517.04</v>
      </c>
      <c r="CG107" s="2">
        <f t="shared" si="197"/>
        <v>2283.59</v>
      </c>
      <c r="CH107" s="2">
        <f t="shared" si="198"/>
        <v>301.61</v>
      </c>
    </row>
    <row r="108" ht="12.75" customHeight="1">
      <c r="A108" s="12" t="s">
        <v>105</v>
      </c>
      <c r="C108" s="13">
        <v>44491.0</v>
      </c>
      <c r="E108" s="5">
        <v>5.0</v>
      </c>
      <c r="G108" s="2">
        <v>2746.56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3"/>
      <c r="AA108" s="3"/>
      <c r="AB108" s="3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31"/>
      <c r="BT108" s="2"/>
      <c r="BU108" s="31"/>
      <c r="BV108" s="2"/>
      <c r="BW108" s="12"/>
      <c r="BX108" s="2"/>
      <c r="BY108" s="2"/>
      <c r="BZ108" s="33">
        <f>+$G108/60*7</f>
        <v>320.432</v>
      </c>
      <c r="CA108" s="2">
        <f t="shared" si="193"/>
        <v>320.432</v>
      </c>
      <c r="CB108" s="2">
        <f t="shared" si="194"/>
        <v>2426.128</v>
      </c>
      <c r="CC108" s="33">
        <f>+$G108/60*7</f>
        <v>320.432</v>
      </c>
      <c r="CD108" s="2">
        <f t="shared" si="195"/>
        <v>640.864</v>
      </c>
      <c r="CE108" s="2">
        <f t="shared" si="196"/>
        <v>2105.696</v>
      </c>
      <c r="CF108" s="33">
        <f>+$G108/60*7</f>
        <v>320.432</v>
      </c>
      <c r="CG108" s="2">
        <f t="shared" si="197"/>
        <v>961.296</v>
      </c>
      <c r="CH108" s="2">
        <f t="shared" si="198"/>
        <v>1785.264</v>
      </c>
    </row>
    <row r="109" ht="12.75" customHeight="1">
      <c r="A109" s="12" t="s">
        <v>106</v>
      </c>
      <c r="B109" s="12"/>
      <c r="C109" s="34">
        <v>44663.0</v>
      </c>
      <c r="D109" s="12"/>
      <c r="E109" s="12">
        <v>30.0</v>
      </c>
      <c r="F109" s="12"/>
      <c r="G109" s="2">
        <v>194349.79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3"/>
      <c r="AA109" s="3"/>
      <c r="AB109" s="3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31"/>
      <c r="BT109" s="2"/>
      <c r="BU109" s="31"/>
      <c r="BV109" s="2"/>
      <c r="BW109" s="12"/>
      <c r="BX109" s="2"/>
      <c r="BY109" s="2"/>
      <c r="BZ109" s="33">
        <f t="shared" ref="BZ109:BZ110" si="208">+$G109/30*0.5</f>
        <v>3239.163167</v>
      </c>
      <c r="CA109" s="2">
        <f t="shared" ref="CA109:CA111" si="209">+BZ109</f>
        <v>3239.163167</v>
      </c>
      <c r="CB109" s="2">
        <f t="shared" si="194"/>
        <v>191110.6268</v>
      </c>
      <c r="CC109" s="33">
        <f t="shared" ref="CC109:CC110" si="210">+$G109/30*0.5</f>
        <v>3239.163167</v>
      </c>
      <c r="CD109" s="2">
        <f t="shared" ref="CD109:CD111" si="211">+CC109</f>
        <v>3239.163167</v>
      </c>
      <c r="CE109" s="2">
        <f t="shared" si="196"/>
        <v>191110.6268</v>
      </c>
      <c r="CF109" s="33">
        <f t="shared" ref="CF109:CF110" si="212">+$G109/30*0.5</f>
        <v>3239.163167</v>
      </c>
      <c r="CG109" s="2">
        <f t="shared" si="197"/>
        <v>6478.326333</v>
      </c>
      <c r="CH109" s="2">
        <f t="shared" si="198"/>
        <v>187871.4637</v>
      </c>
    </row>
    <row r="110" ht="12.75" customHeight="1">
      <c r="A110" s="12" t="s">
        <v>107</v>
      </c>
      <c r="B110" s="12"/>
      <c r="C110" s="13">
        <v>44713.0</v>
      </c>
      <c r="D110" s="12"/>
      <c r="E110" s="12">
        <v>30.0</v>
      </c>
      <c r="F110" s="12"/>
      <c r="G110" s="2">
        <v>545071.89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3"/>
      <c r="AA110" s="3"/>
      <c r="AB110" s="3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31"/>
      <c r="BT110" s="2"/>
      <c r="BU110" s="31"/>
      <c r="BV110" s="2"/>
      <c r="BW110" s="12"/>
      <c r="BX110" s="2"/>
      <c r="BY110" s="2"/>
      <c r="BZ110" s="33">
        <f t="shared" si="208"/>
        <v>9084.5315</v>
      </c>
      <c r="CA110" s="2">
        <f t="shared" si="209"/>
        <v>9084.5315</v>
      </c>
      <c r="CB110" s="2">
        <f t="shared" si="194"/>
        <v>535987.3585</v>
      </c>
      <c r="CC110" s="33">
        <f t="shared" si="210"/>
        <v>9084.5315</v>
      </c>
      <c r="CD110" s="2">
        <f t="shared" si="211"/>
        <v>9084.5315</v>
      </c>
      <c r="CE110" s="2">
        <f t="shared" si="196"/>
        <v>535987.3585</v>
      </c>
      <c r="CF110" s="33">
        <f t="shared" si="212"/>
        <v>9084.5315</v>
      </c>
      <c r="CG110" s="2">
        <f t="shared" si="197"/>
        <v>18169.063</v>
      </c>
      <c r="CH110" s="2">
        <f t="shared" si="198"/>
        <v>526902.827</v>
      </c>
    </row>
    <row r="111" ht="12.75" customHeight="1">
      <c r="A111" s="12" t="s">
        <v>108</v>
      </c>
      <c r="B111" s="12"/>
      <c r="C111" s="13">
        <v>44568.0</v>
      </c>
      <c r="D111" s="12"/>
      <c r="E111" s="12">
        <v>15.0</v>
      </c>
      <c r="F111" s="12"/>
      <c r="G111" s="2">
        <v>4904.87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3"/>
      <c r="AA111" s="3"/>
      <c r="AB111" s="3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31"/>
      <c r="BT111" s="2"/>
      <c r="BU111" s="31"/>
      <c r="BV111" s="2"/>
      <c r="BW111" s="12"/>
      <c r="BX111" s="2"/>
      <c r="BY111" s="2"/>
      <c r="BZ111" s="33">
        <f>+$G111/15*0.5</f>
        <v>163.4956667</v>
      </c>
      <c r="CA111" s="2">
        <f t="shared" si="209"/>
        <v>163.4956667</v>
      </c>
      <c r="CB111" s="2">
        <f t="shared" si="194"/>
        <v>4741.374333</v>
      </c>
      <c r="CC111" s="33">
        <f>+$G111/15*0.5</f>
        <v>163.4956667</v>
      </c>
      <c r="CD111" s="2">
        <f t="shared" si="211"/>
        <v>163.4956667</v>
      </c>
      <c r="CE111" s="2">
        <f t="shared" si="196"/>
        <v>4741.374333</v>
      </c>
      <c r="CF111" s="33">
        <f>+$G111/15*0.5</f>
        <v>163.4956667</v>
      </c>
      <c r="CG111" s="2">
        <f t="shared" si="197"/>
        <v>326.9913333</v>
      </c>
      <c r="CH111" s="2">
        <f t="shared" si="198"/>
        <v>4577.878667</v>
      </c>
    </row>
    <row r="112" ht="12.75" customHeight="1">
      <c r="A112" s="12" t="s">
        <v>109</v>
      </c>
      <c r="B112" s="12"/>
      <c r="C112" s="13">
        <v>44917.0</v>
      </c>
      <c r="D112" s="12"/>
      <c r="E112" s="12">
        <v>15.0</v>
      </c>
      <c r="F112" s="12" t="s">
        <v>3</v>
      </c>
      <c r="G112" s="2">
        <v>8430.92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  <c r="AA112" s="3"/>
      <c r="AB112" s="3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31"/>
      <c r="BT112" s="2"/>
      <c r="BU112" s="31"/>
      <c r="BV112" s="2"/>
      <c r="BW112" s="12"/>
      <c r="BX112" s="2"/>
      <c r="BY112" s="2"/>
      <c r="BZ112" s="33"/>
      <c r="CA112" s="2"/>
      <c r="CB112" s="2"/>
      <c r="CC112" s="33">
        <f>+G112/180*6</f>
        <v>281.0306667</v>
      </c>
      <c r="CD112" s="2">
        <f>+CA112+CC112</f>
        <v>281.0306667</v>
      </c>
      <c r="CE112" s="2">
        <f>+G112-CD112</f>
        <v>8149.889333</v>
      </c>
      <c r="CF112" s="33">
        <f>+$G112/15</f>
        <v>562.0613333</v>
      </c>
      <c r="CG112" s="2">
        <f t="shared" si="197"/>
        <v>843.092</v>
      </c>
      <c r="CH112" s="2">
        <f t="shared" ref="CH112:CH113" si="213">+G112-CG112</f>
        <v>7587.828</v>
      </c>
    </row>
    <row r="113" ht="12.75" customHeight="1">
      <c r="A113" s="12" t="s">
        <v>110</v>
      </c>
      <c r="B113" s="12"/>
      <c r="C113" s="13">
        <v>45195.0</v>
      </c>
      <c r="D113" s="12"/>
      <c r="E113" s="12">
        <v>15.0</v>
      </c>
      <c r="F113" s="12"/>
      <c r="G113" s="2">
        <v>25000.0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3"/>
      <c r="AA113" s="3"/>
      <c r="AB113" s="3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31"/>
      <c r="BT113" s="2"/>
      <c r="BU113" s="31"/>
      <c r="BV113" s="2"/>
      <c r="BW113" s="12"/>
      <c r="BX113" s="2"/>
      <c r="BY113" s="2"/>
      <c r="BZ113" s="33"/>
      <c r="CA113" s="2"/>
      <c r="CB113" s="2"/>
      <c r="CC113" s="33"/>
      <c r="CD113" s="2"/>
      <c r="CE113" s="2"/>
      <c r="CF113" s="33">
        <f>+G113/180*10</f>
        <v>1388.888889</v>
      </c>
      <c r="CG113" s="2">
        <f>+CF113</f>
        <v>1388.888889</v>
      </c>
      <c r="CH113" s="2">
        <f t="shared" si="213"/>
        <v>23611.11111</v>
      </c>
    </row>
    <row r="114" ht="12.75" customHeight="1">
      <c r="B114" s="12" t="s">
        <v>111</v>
      </c>
      <c r="C114" s="13"/>
      <c r="G114" s="26">
        <f>SUM(G92:G113)</f>
        <v>1064721.31</v>
      </c>
      <c r="H114" s="2"/>
      <c r="I114" s="2"/>
      <c r="J114" s="2"/>
      <c r="K114" s="2"/>
      <c r="L114" s="2"/>
      <c r="M114" s="2"/>
      <c r="N114" s="2"/>
      <c r="O114" s="2"/>
      <c r="P114" s="2">
        <f t="shared" ref="P114:P115" si="214">+L114+N114</f>
        <v>0</v>
      </c>
      <c r="Q114" s="2"/>
      <c r="R114" s="2"/>
      <c r="S114" s="2"/>
      <c r="T114" s="2">
        <f t="shared" ref="T114:T115" si="215">+P114+R114</f>
        <v>0</v>
      </c>
      <c r="U114" s="2"/>
      <c r="V114" s="2"/>
      <c r="W114" s="2"/>
      <c r="X114" s="2">
        <f t="shared" ref="X114:X115" si="216">+T114+V114</f>
        <v>0</v>
      </c>
      <c r="Y114" s="2"/>
      <c r="Z114" s="3"/>
      <c r="AA114" s="3"/>
      <c r="AB114" s="3">
        <f t="shared" ref="AB114:AB115" si="217">X114+Z114</f>
        <v>0</v>
      </c>
      <c r="AC114" s="2"/>
      <c r="AD114" s="2"/>
      <c r="AE114" s="2"/>
      <c r="AF114" s="2">
        <f t="shared" ref="AF114:AF115" si="218">AB114+AD114</f>
        <v>0</v>
      </c>
      <c r="AG114" s="2"/>
      <c r="AH114" s="2"/>
      <c r="AI114" s="2"/>
      <c r="AJ114" s="2"/>
      <c r="AK114" s="27" t="s">
        <v>29</v>
      </c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31"/>
      <c r="BY114" s="2" t="s">
        <v>3</v>
      </c>
    </row>
    <row r="115" ht="12.75" customHeight="1">
      <c r="C115" s="13"/>
      <c r="G115" s="2"/>
      <c r="H115" s="2"/>
      <c r="I115" s="2"/>
      <c r="J115" s="2"/>
      <c r="K115" s="2"/>
      <c r="L115" s="2"/>
      <c r="M115" s="2"/>
      <c r="N115" s="2"/>
      <c r="O115" s="2"/>
      <c r="P115" s="2">
        <f t="shared" si="214"/>
        <v>0</v>
      </c>
      <c r="Q115" s="2"/>
      <c r="R115" s="2"/>
      <c r="S115" s="2"/>
      <c r="T115" s="2">
        <f t="shared" si="215"/>
        <v>0</v>
      </c>
      <c r="U115" s="2"/>
      <c r="V115" s="2"/>
      <c r="W115" s="2"/>
      <c r="X115" s="2">
        <f t="shared" si="216"/>
        <v>0</v>
      </c>
      <c r="Y115" s="2"/>
      <c r="Z115" s="3"/>
      <c r="AA115" s="3"/>
      <c r="AB115" s="3">
        <f t="shared" si="217"/>
        <v>0</v>
      </c>
      <c r="AC115" s="2"/>
      <c r="AD115" s="2"/>
      <c r="AE115" s="2"/>
      <c r="AF115" s="2">
        <f t="shared" si="218"/>
        <v>0</v>
      </c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31"/>
      <c r="BY115" s="2">
        <f t="shared" ref="BY115:BY122" si="219">+G115-BX115</f>
        <v>0</v>
      </c>
    </row>
    <row r="116" ht="12.75" customHeight="1">
      <c r="A116" s="12" t="s">
        <v>112</v>
      </c>
      <c r="C116" s="13">
        <v>40003.0</v>
      </c>
      <c r="E116" s="5">
        <v>10.0</v>
      </c>
      <c r="G116" s="2">
        <v>4000.0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3"/>
      <c r="AA116" s="3"/>
      <c r="AB116" s="3"/>
      <c r="AC116" s="2"/>
      <c r="AD116" s="2"/>
      <c r="AE116" s="2"/>
      <c r="AF116" s="2"/>
      <c r="AG116" s="2"/>
      <c r="AH116" s="2"/>
      <c r="AI116" s="2"/>
      <c r="AJ116" s="2"/>
      <c r="AK116" s="2"/>
      <c r="AL116" s="2">
        <f>+G116/120*12</f>
        <v>400</v>
      </c>
      <c r="AM116" s="2"/>
      <c r="AN116" s="2">
        <v>400.0</v>
      </c>
      <c r="AO116" s="2"/>
      <c r="AP116" s="2">
        <f>+G116/10</f>
        <v>400</v>
      </c>
      <c r="AQ116" s="2"/>
      <c r="AR116" s="2">
        <f t="shared" ref="AR116:AR119" si="220">+AN116+AP116</f>
        <v>800</v>
      </c>
      <c r="AS116" s="2"/>
      <c r="AT116" s="2">
        <v>400.0</v>
      </c>
      <c r="AU116" s="2"/>
      <c r="AV116" s="2">
        <f t="shared" ref="AV116:AV119" si="221">+AR116+AT116</f>
        <v>1200</v>
      </c>
      <c r="AW116" s="2"/>
      <c r="AX116" s="2">
        <v>400.0</v>
      </c>
      <c r="AY116" s="2"/>
      <c r="AZ116" s="2">
        <f t="shared" ref="AZ116:AZ119" si="222">+AV116+AX116</f>
        <v>1600</v>
      </c>
      <c r="BA116" s="2"/>
      <c r="BB116" s="2">
        <v>400.0</v>
      </c>
      <c r="BC116" s="2"/>
      <c r="BD116" s="2">
        <f t="shared" ref="BD116:BD119" si="223">+AZ116+BB116</f>
        <v>2000</v>
      </c>
      <c r="BE116" s="2"/>
      <c r="BF116" s="2">
        <v>400.0</v>
      </c>
      <c r="BG116" s="2"/>
      <c r="BH116" s="2">
        <f t="shared" ref="BH116:BH119" si="224">+BD116+BF116</f>
        <v>2400</v>
      </c>
      <c r="BI116" s="2"/>
      <c r="BJ116" s="2">
        <v>400.0</v>
      </c>
      <c r="BK116" s="2"/>
      <c r="BL116" s="2">
        <f t="shared" ref="BL116:BL119" si="225">+BH116+BJ116</f>
        <v>2800</v>
      </c>
      <c r="BM116" s="2">
        <v>400.0</v>
      </c>
      <c r="BN116" s="2"/>
      <c r="BO116" s="2">
        <f t="shared" ref="BO116:BO119" si="226">+BL116+BM116</f>
        <v>3200</v>
      </c>
      <c r="BP116" s="2">
        <v>400.0</v>
      </c>
      <c r="BQ116" s="2"/>
      <c r="BR116" s="2">
        <f t="shared" ref="BR116:BR119" si="227">+BO116+BP116</f>
        <v>3600</v>
      </c>
      <c r="BS116" s="31">
        <f>+G116/10</f>
        <v>400</v>
      </c>
      <c r="BT116" s="29">
        <f t="shared" ref="BT116:BT119" si="228">SUM(BR116:BS116)</f>
        <v>4000</v>
      </c>
      <c r="BU116" s="5">
        <v>0.0</v>
      </c>
      <c r="BV116" s="29">
        <f t="shared" ref="BV116:BV119" si="229">SUM(BT116:BU116)</f>
        <v>4000</v>
      </c>
      <c r="BW116" s="5">
        <v>0.0</v>
      </c>
      <c r="BX116" s="2">
        <f t="shared" ref="BX116:BX119" si="230">+BV116+BW116</f>
        <v>4000</v>
      </c>
      <c r="BY116" s="2">
        <f t="shared" si="219"/>
        <v>0</v>
      </c>
      <c r="BZ116" s="5">
        <v>0.0</v>
      </c>
      <c r="CA116" s="2">
        <f t="shared" ref="CA116:CA122" si="231">+BX116+BZ116</f>
        <v>4000</v>
      </c>
      <c r="CB116" s="2">
        <f t="shared" ref="CB116:CB122" si="232">+$G116-CA116</f>
        <v>0</v>
      </c>
      <c r="CC116" s="5">
        <v>0.0</v>
      </c>
      <c r="CD116" s="2">
        <f t="shared" ref="CD116:CD122" si="233">+CA116+CC116</f>
        <v>4000</v>
      </c>
      <c r="CE116" s="2">
        <f t="shared" ref="CE116:CE122" si="234">+$G116-CD116</f>
        <v>0</v>
      </c>
      <c r="CF116" s="5">
        <v>0.0</v>
      </c>
      <c r="CG116" s="2">
        <f t="shared" ref="CG116:CG122" si="235">+CD116+CF116</f>
        <v>4000</v>
      </c>
      <c r="CH116" s="2">
        <f t="shared" ref="CH116:CH120" si="236">+G116-CG116</f>
        <v>0</v>
      </c>
    </row>
    <row r="117" ht="12.75" customHeight="1">
      <c r="A117" s="5" t="s">
        <v>113</v>
      </c>
      <c r="C117" s="13">
        <v>37741.0</v>
      </c>
      <c r="E117" s="5">
        <v>10.0</v>
      </c>
      <c r="G117" s="2">
        <v>5080.0</v>
      </c>
      <c r="H117" s="2">
        <v>0.0</v>
      </c>
      <c r="I117" s="2"/>
      <c r="J117" s="2">
        <f>+G117/120*2</f>
        <v>84.66666667</v>
      </c>
      <c r="K117" s="2"/>
      <c r="L117" s="2">
        <f>+H117+J117</f>
        <v>84.66666667</v>
      </c>
      <c r="M117" s="2"/>
      <c r="N117" s="2">
        <v>84.67</v>
      </c>
      <c r="O117" s="2"/>
      <c r="P117" s="2">
        <f>+L117+N117</f>
        <v>169.3366667</v>
      </c>
      <c r="Q117" s="2"/>
      <c r="R117" s="2">
        <v>84.67</v>
      </c>
      <c r="S117" s="2"/>
      <c r="T117" s="2">
        <f>+P117+R117</f>
        <v>254.0066667</v>
      </c>
      <c r="U117" s="2"/>
      <c r="V117" s="2">
        <v>84.67</v>
      </c>
      <c r="W117" s="2"/>
      <c r="X117" s="2">
        <f t="shared" ref="X117:X118" si="237">+T117+V117</f>
        <v>338.6766667</v>
      </c>
      <c r="Y117" s="2"/>
      <c r="Z117" s="3">
        <v>508.0</v>
      </c>
      <c r="AA117" s="3"/>
      <c r="AB117" s="3">
        <f t="shared" ref="AB117:AB118" si="238">X117+Z117</f>
        <v>846.6766667</v>
      </c>
      <c r="AC117" s="2"/>
      <c r="AD117" s="2">
        <v>508.0</v>
      </c>
      <c r="AE117" s="2"/>
      <c r="AF117" s="2">
        <f t="shared" ref="AF117:AF118" si="239">AB117+AD117</f>
        <v>1354.676667</v>
      </c>
      <c r="AG117" s="2"/>
      <c r="AH117" s="2">
        <v>508.0</v>
      </c>
      <c r="AI117" s="2"/>
      <c r="AJ117" s="2">
        <f t="shared" ref="AJ117:AJ118" si="240">SUM(AF117:AH117)</f>
        <v>1862.676667</v>
      </c>
      <c r="AK117" s="2"/>
      <c r="AL117" s="2">
        <v>508.0</v>
      </c>
      <c r="AM117" s="2"/>
      <c r="AN117" s="2">
        <f t="shared" ref="AN117:AN118" si="241">SUM(AJ117:AL117)</f>
        <v>2370.676667</v>
      </c>
      <c r="AO117" s="2"/>
      <c r="AP117" s="2">
        <v>508.0</v>
      </c>
      <c r="AQ117" s="2"/>
      <c r="AR117" s="2">
        <f t="shared" si="220"/>
        <v>2878.676667</v>
      </c>
      <c r="AS117" s="2"/>
      <c r="AT117" s="2">
        <v>508.0</v>
      </c>
      <c r="AU117" s="2"/>
      <c r="AV117" s="2">
        <f t="shared" si="221"/>
        <v>3386.676667</v>
      </c>
      <c r="AW117" s="2"/>
      <c r="AX117" s="2">
        <v>508.0</v>
      </c>
      <c r="AY117" s="2"/>
      <c r="AZ117" s="2">
        <f t="shared" si="222"/>
        <v>3894.676667</v>
      </c>
      <c r="BA117" s="2"/>
      <c r="BB117" s="2">
        <v>508.0</v>
      </c>
      <c r="BC117" s="2"/>
      <c r="BD117" s="2">
        <f t="shared" si="223"/>
        <v>4402.676667</v>
      </c>
      <c r="BE117" s="2"/>
      <c r="BF117" s="2">
        <v>508.0</v>
      </c>
      <c r="BG117" s="2"/>
      <c r="BH117" s="2">
        <f t="shared" si="224"/>
        <v>4910.676667</v>
      </c>
      <c r="BI117" s="2"/>
      <c r="BJ117" s="2">
        <v>169.32</v>
      </c>
      <c r="BK117" s="2"/>
      <c r="BL117" s="2">
        <f t="shared" si="225"/>
        <v>5079.996667</v>
      </c>
      <c r="BM117" s="2">
        <v>0.0</v>
      </c>
      <c r="BN117" s="2"/>
      <c r="BO117" s="2">
        <f t="shared" si="226"/>
        <v>5079.996667</v>
      </c>
      <c r="BP117" s="2">
        <v>0.0</v>
      </c>
      <c r="BQ117" s="2"/>
      <c r="BR117" s="2">
        <f t="shared" si="227"/>
        <v>5079.996667</v>
      </c>
      <c r="BS117" s="31">
        <f t="shared" ref="BS117:BS118" si="242">+G117-BR117</f>
        <v>0.003333333334</v>
      </c>
      <c r="BT117" s="29">
        <f t="shared" si="228"/>
        <v>5080</v>
      </c>
      <c r="BU117" s="5">
        <v>0.0</v>
      </c>
      <c r="BV117" s="29">
        <f t="shared" si="229"/>
        <v>5080</v>
      </c>
      <c r="BW117" s="5">
        <v>0.0</v>
      </c>
      <c r="BX117" s="2">
        <f t="shared" si="230"/>
        <v>5080</v>
      </c>
      <c r="BY117" s="2">
        <f t="shared" si="219"/>
        <v>0</v>
      </c>
      <c r="BZ117" s="5">
        <v>0.0</v>
      </c>
      <c r="CA117" s="2">
        <f t="shared" si="231"/>
        <v>5080</v>
      </c>
      <c r="CB117" s="2">
        <f t="shared" si="232"/>
        <v>0</v>
      </c>
      <c r="CC117" s="5">
        <v>0.0</v>
      </c>
      <c r="CD117" s="2">
        <f t="shared" si="233"/>
        <v>5080</v>
      </c>
      <c r="CE117" s="2">
        <f t="shared" si="234"/>
        <v>0</v>
      </c>
      <c r="CF117" s="5">
        <v>0.0</v>
      </c>
      <c r="CG117" s="2">
        <f t="shared" si="235"/>
        <v>5080</v>
      </c>
      <c r="CH117" s="2">
        <f t="shared" si="236"/>
        <v>0</v>
      </c>
    </row>
    <row r="118" ht="12.75" customHeight="1">
      <c r="A118" s="5" t="s">
        <v>112</v>
      </c>
      <c r="C118" s="13">
        <v>38805.0</v>
      </c>
      <c r="E118" s="5">
        <v>10.0</v>
      </c>
      <c r="G118" s="2">
        <v>2900.0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>
        <f>+(G118/120)*3</f>
        <v>72.5</v>
      </c>
      <c r="W118" s="2"/>
      <c r="X118" s="2">
        <f t="shared" si="237"/>
        <v>72.5</v>
      </c>
      <c r="Y118" s="2"/>
      <c r="Z118" s="3">
        <v>290.0</v>
      </c>
      <c r="AA118" s="3"/>
      <c r="AB118" s="3">
        <f t="shared" si="238"/>
        <v>362.5</v>
      </c>
      <c r="AC118" s="2"/>
      <c r="AD118" s="2">
        <v>290.0</v>
      </c>
      <c r="AE118" s="2"/>
      <c r="AF118" s="2">
        <f t="shared" si="239"/>
        <v>652.5</v>
      </c>
      <c r="AG118" s="2"/>
      <c r="AH118" s="2">
        <v>290.0</v>
      </c>
      <c r="AI118" s="2"/>
      <c r="AJ118" s="2">
        <f t="shared" si="240"/>
        <v>942.5</v>
      </c>
      <c r="AK118" s="2"/>
      <c r="AL118" s="2">
        <v>290.0</v>
      </c>
      <c r="AM118" s="2"/>
      <c r="AN118" s="2">
        <f t="shared" si="241"/>
        <v>1232.5</v>
      </c>
      <c r="AO118" s="2"/>
      <c r="AP118" s="2">
        <v>290.0</v>
      </c>
      <c r="AQ118" s="2"/>
      <c r="AR118" s="2">
        <f t="shared" si="220"/>
        <v>1522.5</v>
      </c>
      <c r="AS118" s="2"/>
      <c r="AT118" s="2">
        <v>290.0</v>
      </c>
      <c r="AU118" s="2"/>
      <c r="AV118" s="2">
        <f t="shared" si="221"/>
        <v>1812.5</v>
      </c>
      <c r="AW118" s="2"/>
      <c r="AX118" s="2">
        <v>290.0</v>
      </c>
      <c r="AY118" s="2"/>
      <c r="AZ118" s="2">
        <f t="shared" si="222"/>
        <v>2102.5</v>
      </c>
      <c r="BA118" s="2"/>
      <c r="BB118" s="2">
        <v>290.0</v>
      </c>
      <c r="BC118" s="2"/>
      <c r="BD118" s="2">
        <f t="shared" si="223"/>
        <v>2392.5</v>
      </c>
      <c r="BE118" s="2"/>
      <c r="BF118" s="2">
        <v>290.0</v>
      </c>
      <c r="BG118" s="2"/>
      <c r="BH118" s="2">
        <f t="shared" si="224"/>
        <v>2682.5</v>
      </c>
      <c r="BI118" s="2"/>
      <c r="BJ118" s="2">
        <v>217.5</v>
      </c>
      <c r="BK118" s="2"/>
      <c r="BL118" s="2">
        <f t="shared" si="225"/>
        <v>2900</v>
      </c>
      <c r="BM118" s="2">
        <v>0.0</v>
      </c>
      <c r="BN118" s="2"/>
      <c r="BO118" s="2">
        <f t="shared" si="226"/>
        <v>2900</v>
      </c>
      <c r="BP118" s="2">
        <v>0.0</v>
      </c>
      <c r="BQ118" s="2"/>
      <c r="BR118" s="2">
        <f t="shared" si="227"/>
        <v>2900</v>
      </c>
      <c r="BS118" s="31">
        <f t="shared" si="242"/>
        <v>0</v>
      </c>
      <c r="BT118" s="29">
        <f t="shared" si="228"/>
        <v>2900</v>
      </c>
      <c r="BU118" s="5">
        <v>0.0</v>
      </c>
      <c r="BV118" s="29">
        <f t="shared" si="229"/>
        <v>2900</v>
      </c>
      <c r="BW118" s="5">
        <v>0.0</v>
      </c>
      <c r="BX118" s="2">
        <f t="shared" si="230"/>
        <v>2900</v>
      </c>
      <c r="BY118" s="2">
        <f t="shared" si="219"/>
        <v>0</v>
      </c>
      <c r="BZ118" s="5">
        <v>0.0</v>
      </c>
      <c r="CA118" s="2">
        <f t="shared" si="231"/>
        <v>2900</v>
      </c>
      <c r="CB118" s="2">
        <f t="shared" si="232"/>
        <v>0</v>
      </c>
      <c r="CC118" s="5">
        <v>0.0</v>
      </c>
      <c r="CD118" s="2">
        <f t="shared" si="233"/>
        <v>2900</v>
      </c>
      <c r="CE118" s="2">
        <f t="shared" si="234"/>
        <v>0</v>
      </c>
      <c r="CF118" s="5">
        <v>0.0</v>
      </c>
      <c r="CG118" s="2">
        <f t="shared" si="235"/>
        <v>2900</v>
      </c>
      <c r="CH118" s="2">
        <f t="shared" si="236"/>
        <v>0</v>
      </c>
    </row>
    <row r="119" ht="12.75" customHeight="1">
      <c r="A119" s="5" t="s">
        <v>114</v>
      </c>
      <c r="C119" s="13">
        <v>40597.0</v>
      </c>
      <c r="E119" s="5">
        <v>10.0</v>
      </c>
      <c r="G119" s="2">
        <v>4850.0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3"/>
      <c r="AA119" s="3"/>
      <c r="AB119" s="3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>
        <f>+G119/120*4</f>
        <v>161.6666667</v>
      </c>
      <c r="AQ119" s="2"/>
      <c r="AR119" s="2">
        <f t="shared" si="220"/>
        <v>161.6666667</v>
      </c>
      <c r="AS119" s="2"/>
      <c r="AT119" s="2">
        <v>161.67</v>
      </c>
      <c r="AU119" s="2"/>
      <c r="AV119" s="2">
        <f t="shared" si="221"/>
        <v>323.3366667</v>
      </c>
      <c r="AW119" s="2"/>
      <c r="AX119" s="2">
        <f>+G119/10</f>
        <v>485</v>
      </c>
      <c r="AY119" s="2"/>
      <c r="AZ119" s="2">
        <f t="shared" si="222"/>
        <v>808.3366667</v>
      </c>
      <c r="BA119" s="2"/>
      <c r="BB119" s="2">
        <f>+G119/10</f>
        <v>485</v>
      </c>
      <c r="BC119" s="2"/>
      <c r="BD119" s="2">
        <f t="shared" si="223"/>
        <v>1293.336667</v>
      </c>
      <c r="BE119" s="2"/>
      <c r="BF119" s="2">
        <v>485.0</v>
      </c>
      <c r="BG119" s="2"/>
      <c r="BH119" s="2">
        <f t="shared" si="224"/>
        <v>1778.336667</v>
      </c>
      <c r="BI119" s="2"/>
      <c r="BJ119" s="2">
        <v>485.0</v>
      </c>
      <c r="BK119" s="2"/>
      <c r="BL119" s="2">
        <f t="shared" si="225"/>
        <v>2263.336667</v>
      </c>
      <c r="BM119" s="2">
        <v>485.0</v>
      </c>
      <c r="BN119" s="2"/>
      <c r="BO119" s="2">
        <f t="shared" si="226"/>
        <v>2748.336667</v>
      </c>
      <c r="BP119" s="2">
        <v>485.0</v>
      </c>
      <c r="BQ119" s="2"/>
      <c r="BR119" s="2">
        <f t="shared" si="227"/>
        <v>3233.336667</v>
      </c>
      <c r="BS119" s="31">
        <f>+G119/10</f>
        <v>485</v>
      </c>
      <c r="BT119" s="2">
        <f t="shared" si="228"/>
        <v>3718.336667</v>
      </c>
      <c r="BU119" s="31">
        <f>+$G119/10</f>
        <v>485</v>
      </c>
      <c r="BV119" s="2">
        <f t="shared" si="229"/>
        <v>4203.336667</v>
      </c>
      <c r="BW119" s="31">
        <f>+$G119/10</f>
        <v>485</v>
      </c>
      <c r="BX119" s="2">
        <f t="shared" si="230"/>
        <v>4688.336667</v>
      </c>
      <c r="BY119" s="2">
        <f t="shared" si="219"/>
        <v>161.6633333</v>
      </c>
      <c r="BZ119" s="31">
        <v>161.66</v>
      </c>
      <c r="CA119" s="2">
        <f t="shared" si="231"/>
        <v>4849.996667</v>
      </c>
      <c r="CB119" s="2">
        <f t="shared" si="232"/>
        <v>0.003333333334</v>
      </c>
      <c r="CC119" s="31">
        <v>0.0</v>
      </c>
      <c r="CD119" s="2">
        <f t="shared" si="233"/>
        <v>4849.996667</v>
      </c>
      <c r="CE119" s="2">
        <f t="shared" si="234"/>
        <v>0.003333333334</v>
      </c>
      <c r="CF119" s="5">
        <v>0.0</v>
      </c>
      <c r="CG119" s="2">
        <f t="shared" si="235"/>
        <v>4849.996667</v>
      </c>
      <c r="CH119" s="2">
        <f t="shared" si="236"/>
        <v>0.003333333334</v>
      </c>
    </row>
    <row r="120" ht="12.75" customHeight="1">
      <c r="A120" s="12" t="s">
        <v>115</v>
      </c>
      <c r="C120" s="13">
        <v>44523.0</v>
      </c>
      <c r="E120" s="5">
        <v>10.0</v>
      </c>
      <c r="G120" s="2">
        <v>1441.16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3"/>
      <c r="AA120" s="3"/>
      <c r="AB120" s="3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31"/>
      <c r="BY120" s="2">
        <f t="shared" si="219"/>
        <v>1441.16</v>
      </c>
      <c r="BZ120" s="33">
        <f>+G120/10*7</f>
        <v>1008.812</v>
      </c>
      <c r="CA120" s="2">
        <f t="shared" si="231"/>
        <v>1008.812</v>
      </c>
      <c r="CB120" s="2">
        <f t="shared" si="232"/>
        <v>432.348</v>
      </c>
      <c r="CC120" s="33">
        <f>+J120/10*7</f>
        <v>0</v>
      </c>
      <c r="CD120" s="2">
        <f t="shared" si="233"/>
        <v>1008.812</v>
      </c>
      <c r="CE120" s="2">
        <f t="shared" si="234"/>
        <v>432.348</v>
      </c>
      <c r="CF120" s="33">
        <f>+G120/10</f>
        <v>144.116</v>
      </c>
      <c r="CG120" s="2">
        <f t="shared" si="235"/>
        <v>1152.928</v>
      </c>
      <c r="CH120" s="2">
        <f t="shared" si="236"/>
        <v>288.232</v>
      </c>
    </row>
    <row r="121" ht="12.75" customHeight="1">
      <c r="A121" s="12" t="s">
        <v>116</v>
      </c>
      <c r="C121" s="13">
        <v>43032.0</v>
      </c>
      <c r="E121" s="5">
        <v>5.0</v>
      </c>
      <c r="G121" s="2">
        <v>945.0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3"/>
      <c r="AA121" s="3"/>
      <c r="AB121" s="3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>
        <f>15.75*8</f>
        <v>126</v>
      </c>
      <c r="BQ121" s="2"/>
      <c r="BR121" s="2">
        <f t="shared" ref="BR121:BR122" si="243">+BO121+BP121</f>
        <v>126</v>
      </c>
      <c r="BS121" s="31">
        <f>+G121/5</f>
        <v>189</v>
      </c>
      <c r="BT121" s="2">
        <f>SUM(BR121:BS121)</f>
        <v>315</v>
      </c>
      <c r="BU121" s="31">
        <f>+$G121/5</f>
        <v>189</v>
      </c>
      <c r="BV121" s="2">
        <f>SUM(BT121:BU121)</f>
        <v>504</v>
      </c>
      <c r="BW121" s="31">
        <f>+$G121/5</f>
        <v>189</v>
      </c>
      <c r="BX121" s="2">
        <f t="shared" ref="BX121:BX122" si="244">+BV121+BW121</f>
        <v>693</v>
      </c>
      <c r="BY121" s="2">
        <f t="shared" si="219"/>
        <v>252</v>
      </c>
      <c r="BZ121" s="31">
        <f>+$G121/5</f>
        <v>189</v>
      </c>
      <c r="CA121" s="2">
        <f t="shared" si="231"/>
        <v>882</v>
      </c>
      <c r="CB121" s="2">
        <f t="shared" si="232"/>
        <v>63</v>
      </c>
      <c r="CC121" s="31">
        <v>63.0</v>
      </c>
      <c r="CD121" s="2">
        <f t="shared" si="233"/>
        <v>945</v>
      </c>
      <c r="CE121" s="2">
        <f t="shared" si="234"/>
        <v>0</v>
      </c>
      <c r="CF121" s="5">
        <v>0.0</v>
      </c>
      <c r="CG121" s="2">
        <f t="shared" si="235"/>
        <v>945</v>
      </c>
      <c r="CH121" s="5">
        <v>0.0</v>
      </c>
    </row>
    <row r="122" ht="12.75" customHeight="1">
      <c r="A122" s="5" t="s">
        <v>117</v>
      </c>
      <c r="C122" s="13">
        <v>43047.0</v>
      </c>
      <c r="E122" s="5">
        <v>10.0</v>
      </c>
      <c r="G122" s="2">
        <v>1951.94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3"/>
      <c r="AA122" s="3"/>
      <c r="AB122" s="3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>
        <f>1951.94/120*8</f>
        <v>130.1293333</v>
      </c>
      <c r="BQ122" s="2"/>
      <c r="BR122" s="2">
        <f t="shared" si="243"/>
        <v>130.1293333</v>
      </c>
      <c r="BS122" s="31">
        <f>+G122/10</f>
        <v>195.194</v>
      </c>
      <c r="BT122" s="2">
        <f>+BS122+BR122</f>
        <v>325.3233333</v>
      </c>
      <c r="BU122" s="31">
        <f>+$G122/10</f>
        <v>195.194</v>
      </c>
      <c r="BV122" s="2">
        <f>+BU122+BT122</f>
        <v>520.5173333</v>
      </c>
      <c r="BW122" s="31">
        <f>+$G122/10</f>
        <v>195.194</v>
      </c>
      <c r="BX122" s="2">
        <f t="shared" si="244"/>
        <v>715.7113333</v>
      </c>
      <c r="BY122" s="2">
        <f t="shared" si="219"/>
        <v>1236.228667</v>
      </c>
      <c r="BZ122" s="31">
        <f>+$G122/10</f>
        <v>195.194</v>
      </c>
      <c r="CA122" s="2">
        <f t="shared" si="231"/>
        <v>910.9053333</v>
      </c>
      <c r="CB122" s="2">
        <f t="shared" si="232"/>
        <v>1041.034667</v>
      </c>
      <c r="CC122" s="31">
        <f>+$G122/10</f>
        <v>195.194</v>
      </c>
      <c r="CD122" s="2">
        <f t="shared" si="233"/>
        <v>1106.099333</v>
      </c>
      <c r="CE122" s="2">
        <f t="shared" si="234"/>
        <v>845.8406667</v>
      </c>
      <c r="CF122" s="31">
        <f>+$G122/10</f>
        <v>195.194</v>
      </c>
      <c r="CG122" s="2">
        <f t="shared" si="235"/>
        <v>1301.293333</v>
      </c>
      <c r="CH122" s="2">
        <f>+$G122-CG122</f>
        <v>650.6466667</v>
      </c>
    </row>
    <row r="123" ht="12.75" customHeight="1">
      <c r="B123" s="12" t="s">
        <v>118</v>
      </c>
      <c r="C123" s="13"/>
      <c r="G123" s="26">
        <f>SUM(G116:G122)</f>
        <v>21168.1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3"/>
      <c r="AA123" s="3"/>
      <c r="AB123" s="3"/>
      <c r="AC123" s="2"/>
      <c r="AD123" s="2"/>
      <c r="AE123" s="2"/>
      <c r="AF123" s="2"/>
      <c r="AG123" s="2"/>
      <c r="AH123" s="2"/>
      <c r="AI123" s="2"/>
      <c r="AJ123" s="2"/>
      <c r="AK123" s="27" t="s">
        <v>29</v>
      </c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31"/>
      <c r="BY123" s="2" t="s">
        <v>3</v>
      </c>
    </row>
    <row r="124" ht="12.75" customHeight="1">
      <c r="C124" s="13"/>
      <c r="G124" s="6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3"/>
      <c r="AA124" s="3"/>
      <c r="AB124" s="3"/>
      <c r="AC124" s="2"/>
      <c r="AD124" s="2"/>
      <c r="AE124" s="2"/>
      <c r="AF124" s="2"/>
      <c r="AG124" s="2"/>
      <c r="AH124" s="2"/>
      <c r="AI124" s="2"/>
      <c r="AJ124" s="2"/>
      <c r="AK124" s="27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31"/>
      <c r="BY124" s="2">
        <f t="shared" ref="BY124:BY125" si="245">+G124-BX124</f>
        <v>0</v>
      </c>
    </row>
    <row r="125" ht="12.75" customHeight="1">
      <c r="A125" s="12" t="s">
        <v>119</v>
      </c>
      <c r="B125" s="12" t="s">
        <v>84</v>
      </c>
      <c r="C125" s="13">
        <v>40917.0</v>
      </c>
      <c r="E125" s="5">
        <v>5.0</v>
      </c>
      <c r="G125" s="26">
        <v>14259.0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3"/>
      <c r="AA125" s="3"/>
      <c r="AB125" s="3"/>
      <c r="AC125" s="2"/>
      <c r="AD125" s="2"/>
      <c r="AE125" s="2"/>
      <c r="AF125" s="2"/>
      <c r="AG125" s="2"/>
      <c r="AH125" s="2"/>
      <c r="AI125" s="2"/>
      <c r="AJ125" s="2"/>
      <c r="AK125" s="27" t="s">
        <v>29</v>
      </c>
      <c r="AL125" s="2"/>
      <c r="AM125" s="2"/>
      <c r="AN125" s="2"/>
      <c r="AO125" s="2"/>
      <c r="AP125" s="2"/>
      <c r="AQ125" s="2"/>
      <c r="AR125" s="2"/>
      <c r="AS125" s="2"/>
      <c r="AT125" s="2">
        <v>1425.9</v>
      </c>
      <c r="AU125" s="2"/>
      <c r="AV125" s="2">
        <f>+AR125+AT125</f>
        <v>1425.9</v>
      </c>
      <c r="AW125" s="2"/>
      <c r="AX125" s="2">
        <f>+G125/5</f>
        <v>2851.8</v>
      </c>
      <c r="AY125" s="2"/>
      <c r="AZ125" s="2">
        <f>+AV125+AX125</f>
        <v>4277.7</v>
      </c>
      <c r="BA125" s="2"/>
      <c r="BB125" s="2">
        <v>4277.7</v>
      </c>
      <c r="BC125" s="2"/>
      <c r="BD125" s="2">
        <f>+AZ125+BB125</f>
        <v>8555.4</v>
      </c>
      <c r="BE125" s="2"/>
      <c r="BF125" s="2">
        <v>4277.7</v>
      </c>
      <c r="BG125" s="2"/>
      <c r="BH125" s="2">
        <f>+BD125+BF125</f>
        <v>12833.1</v>
      </c>
      <c r="BI125" s="2"/>
      <c r="BJ125" s="2">
        <v>1425.9</v>
      </c>
      <c r="BK125" s="2"/>
      <c r="BL125" s="2">
        <f>+BH125+BJ125</f>
        <v>14259</v>
      </c>
      <c r="BM125" s="2">
        <v>0.0</v>
      </c>
      <c r="BN125" s="2"/>
      <c r="BO125" s="2">
        <f>+BL125+BM125</f>
        <v>14259</v>
      </c>
      <c r="BP125" s="2">
        <v>0.0</v>
      </c>
      <c r="BQ125" s="2"/>
      <c r="BR125" s="2">
        <f>+BO125+BP125</f>
        <v>14259</v>
      </c>
      <c r="BS125" s="31">
        <f>+G125-BO125</f>
        <v>0</v>
      </c>
      <c r="BT125" s="29">
        <f>SUM(BR125:BS125)</f>
        <v>14259</v>
      </c>
      <c r="BU125" s="5">
        <v>0.0</v>
      </c>
      <c r="BV125" s="29">
        <f>SUM(BT125:BU125)</f>
        <v>14259</v>
      </c>
      <c r="BW125" s="5">
        <v>0.0</v>
      </c>
      <c r="BX125" s="2">
        <f>+BV125+BW125</f>
        <v>14259</v>
      </c>
      <c r="BY125" s="2">
        <f t="shared" si="245"/>
        <v>0</v>
      </c>
      <c r="BZ125" s="5">
        <v>0.0</v>
      </c>
      <c r="CA125" s="5">
        <v>14259.0</v>
      </c>
      <c r="CB125" s="5">
        <v>0.0</v>
      </c>
      <c r="CC125" s="5">
        <v>0.0</v>
      </c>
      <c r="CD125" s="5">
        <v>12429.0</v>
      </c>
      <c r="CE125" s="5">
        <v>0.0</v>
      </c>
      <c r="CF125" s="5">
        <v>0.0</v>
      </c>
      <c r="CG125" s="5">
        <v>12429.0</v>
      </c>
      <c r="CH125" s="5">
        <v>0.0</v>
      </c>
    </row>
    <row r="126" ht="12.75" customHeight="1">
      <c r="C126" s="13"/>
      <c r="G126" s="6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3"/>
      <c r="AA126" s="3"/>
      <c r="AB126" s="3"/>
      <c r="AC126" s="2"/>
      <c r="AD126" s="2"/>
      <c r="AE126" s="2"/>
      <c r="AF126" s="2"/>
      <c r="AG126" s="2"/>
      <c r="AH126" s="2"/>
      <c r="AI126" s="2"/>
      <c r="AJ126" s="2"/>
      <c r="AK126" s="27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35"/>
    </row>
    <row r="127" ht="12.75" customHeight="1"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"/>
      <c r="AA127" s="3"/>
      <c r="AB127" s="3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4"/>
    </row>
    <row r="128" ht="13.5" customHeight="1">
      <c r="G128" s="36">
        <f>+G123+G114+G90+G80+G60+G35+G21+G12+G125</f>
        <v>1575164.85</v>
      </c>
      <c r="H128" s="36">
        <f>SUM(H9:H127)</f>
        <v>162859.09</v>
      </c>
      <c r="I128" s="36"/>
      <c r="J128" s="36">
        <f>SUM(J9:J127)</f>
        <v>10708.73927</v>
      </c>
      <c r="K128" s="36"/>
      <c r="L128" s="36">
        <f t="shared" ref="L128:O128" si="246">SUM(L9:L127)</f>
        <v>173567.8293</v>
      </c>
      <c r="M128" s="36">
        <f t="shared" si="246"/>
        <v>0</v>
      </c>
      <c r="N128" s="36">
        <f t="shared" si="246"/>
        <v>11683.30436</v>
      </c>
      <c r="O128" s="36">
        <f t="shared" si="246"/>
        <v>0</v>
      </c>
      <c r="P128" s="36">
        <f>+L128+N128</f>
        <v>185251.1336</v>
      </c>
      <c r="Q128" s="2"/>
      <c r="R128" s="36">
        <f t="shared" ref="R128:S128" si="247">SUM(R9:R127)</f>
        <v>10733.26067</v>
      </c>
      <c r="S128" s="36">
        <f t="shared" si="247"/>
        <v>0</v>
      </c>
      <c r="T128" s="36">
        <f>+P128+R128</f>
        <v>195984.3943</v>
      </c>
      <c r="U128" s="2"/>
      <c r="V128" s="36">
        <f t="shared" ref="V128:W128" si="248">SUM(V9:V127)</f>
        <v>12141.9074</v>
      </c>
      <c r="W128" s="36">
        <f t="shared" si="248"/>
        <v>0</v>
      </c>
      <c r="X128" s="36">
        <f>+T128+V128</f>
        <v>208126.3017</v>
      </c>
      <c r="Y128" s="2"/>
      <c r="Z128" s="37">
        <f>SUM(Z8:Z127)</f>
        <v>12566.05</v>
      </c>
      <c r="AA128" s="37"/>
      <c r="AB128" s="37">
        <f>SUM(AB8:AB127)</f>
        <v>220692.3517</v>
      </c>
      <c r="AC128" s="2"/>
      <c r="AD128" s="37">
        <f>SUM(AD8:AD127)</f>
        <v>13716.58204</v>
      </c>
      <c r="AE128" s="37"/>
      <c r="AF128" s="37">
        <f>SUM(AF8:AF127)</f>
        <v>234408.9337</v>
      </c>
      <c r="AG128" s="2"/>
      <c r="AH128" s="37">
        <f>SUM(AH8:AH127)</f>
        <v>13716.58</v>
      </c>
      <c r="AI128" s="2"/>
      <c r="AJ128" s="37">
        <f>SUM(AJ8:AJ127)</f>
        <v>248125.5137</v>
      </c>
      <c r="AK128" s="2"/>
      <c r="AL128" s="37">
        <f>SUM(AL8:AL127)</f>
        <v>10237.861</v>
      </c>
      <c r="AM128" s="2"/>
      <c r="AN128" s="37">
        <f>SUM(AN8:AN127)</f>
        <v>258363.3747</v>
      </c>
      <c r="AO128" s="2"/>
      <c r="AP128" s="37">
        <f>SUM(AP8:AP127)</f>
        <v>11285.10667</v>
      </c>
      <c r="AQ128" s="27"/>
      <c r="AR128" s="37">
        <f>SUM(AR8:AR127)</f>
        <v>269648.4814</v>
      </c>
      <c r="AS128" s="3"/>
      <c r="AT128" s="37">
        <f>SUM(AT8:AT127)</f>
        <v>12811.69333</v>
      </c>
      <c r="AU128" s="27"/>
      <c r="AV128" s="37">
        <f>SUM(AV8:AV127)</f>
        <v>282460.1747</v>
      </c>
      <c r="AW128" s="37"/>
      <c r="AX128" s="37">
        <f>SUM(AX8:AX127)</f>
        <v>18522.83083</v>
      </c>
      <c r="AY128" s="27"/>
      <c r="AZ128" s="37">
        <f>SUM(AZ8:AZ127)</f>
        <v>300983.0056</v>
      </c>
      <c r="BA128" s="37"/>
      <c r="BB128" s="37">
        <f>SUM(BB8:BB127)</f>
        <v>21625.30594</v>
      </c>
      <c r="BC128" s="2"/>
      <c r="BD128" s="37">
        <f>SUM(BD8:BD127)</f>
        <v>322608.3115</v>
      </c>
      <c r="BE128" s="27"/>
      <c r="BF128" s="37">
        <f>SUM(BF8:BF127)</f>
        <v>23111.11783</v>
      </c>
      <c r="BG128" s="27"/>
      <c r="BH128" s="37">
        <f>SUM(BH8:BH127)</f>
        <v>345719.4294</v>
      </c>
      <c r="BI128" s="37"/>
      <c r="BJ128" s="37">
        <f>SUM(BJ8:BJ127)</f>
        <v>19663.48783</v>
      </c>
      <c r="BK128" s="27"/>
      <c r="BL128" s="37">
        <f t="shared" ref="BL128:BM128" si="249">SUM(BL8:BL127)</f>
        <v>361704.9172</v>
      </c>
      <c r="BM128" s="37">
        <f t="shared" si="249"/>
        <v>18025.42142</v>
      </c>
      <c r="BN128" s="27"/>
      <c r="BO128" s="37">
        <f t="shared" ref="BO128:BP128" si="250">SUM(BO8:BO127)</f>
        <v>379730.3386</v>
      </c>
      <c r="BP128" s="37">
        <f t="shared" si="250"/>
        <v>18384.58339</v>
      </c>
      <c r="BQ128" s="27" t="s">
        <v>29</v>
      </c>
      <c r="BR128" s="37">
        <f t="shared" ref="BR128:BY128" si="251">SUM(BR8:BR127)</f>
        <v>398114.922</v>
      </c>
      <c r="BS128" s="37">
        <f t="shared" si="251"/>
        <v>23022.73057</v>
      </c>
      <c r="BT128" s="37">
        <f t="shared" si="251"/>
        <v>421137.6526</v>
      </c>
      <c r="BU128" s="37">
        <f t="shared" si="251"/>
        <v>26403.11907</v>
      </c>
      <c r="BV128" s="37">
        <f t="shared" si="251"/>
        <v>447540.7716</v>
      </c>
      <c r="BW128" s="37">
        <f t="shared" si="251"/>
        <v>20831.14207</v>
      </c>
      <c r="BX128" s="37">
        <f t="shared" si="251"/>
        <v>468371.9137</v>
      </c>
      <c r="BY128" s="37">
        <f t="shared" si="251"/>
        <v>205460.0563</v>
      </c>
      <c r="BZ128" s="38">
        <f t="shared" ref="BZ128:CH128" si="252">SUM(BZ11:BZ125)</f>
        <v>35836.14973</v>
      </c>
      <c r="CA128" s="38">
        <f t="shared" si="252"/>
        <v>504208.0634</v>
      </c>
      <c r="CB128" s="38">
        <f t="shared" si="252"/>
        <v>930297.0166</v>
      </c>
      <c r="CC128" s="38">
        <f t="shared" si="252"/>
        <v>35372.9214</v>
      </c>
      <c r="CD128" s="38">
        <f t="shared" si="252"/>
        <v>525263.7945</v>
      </c>
      <c r="CE128" s="38">
        <f t="shared" si="252"/>
        <v>934542.2148</v>
      </c>
      <c r="CF128" s="38">
        <f t="shared" si="252"/>
        <v>32643.62118</v>
      </c>
      <c r="CG128" s="38">
        <f t="shared" si="252"/>
        <v>557907.4157</v>
      </c>
      <c r="CH128" s="38">
        <f t="shared" si="252"/>
        <v>977978.5989</v>
      </c>
    </row>
    <row r="129" ht="13.5" customHeight="1">
      <c r="A129" s="1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3"/>
      <c r="AA129" s="3"/>
      <c r="AB129" s="3"/>
      <c r="AC129" s="2"/>
      <c r="AD129" s="3"/>
      <c r="AE129" s="3"/>
      <c r="AF129" s="3"/>
      <c r="AG129" s="2"/>
      <c r="AH129" s="3"/>
      <c r="AI129" s="2"/>
      <c r="AJ129" s="3"/>
      <c r="AK129" s="2"/>
      <c r="AL129" s="3"/>
      <c r="AM129" s="2"/>
      <c r="AN129" s="3"/>
      <c r="AO129" s="2"/>
      <c r="AP129" s="3"/>
      <c r="AQ129" s="27"/>
      <c r="AR129" s="3"/>
      <c r="AS129" s="3"/>
      <c r="AT129" s="3"/>
      <c r="AU129" s="27"/>
      <c r="AV129" s="3"/>
      <c r="AW129" s="3"/>
      <c r="AX129" s="3"/>
      <c r="AY129" s="27"/>
      <c r="AZ129" s="3"/>
      <c r="BA129" s="3"/>
      <c r="BB129" s="3"/>
      <c r="BC129" s="2"/>
      <c r="BD129" s="3"/>
      <c r="BE129" s="27"/>
      <c r="BF129" s="3"/>
      <c r="BG129" s="27"/>
      <c r="BH129" s="3"/>
      <c r="BI129" s="3"/>
      <c r="BJ129" s="3"/>
      <c r="BK129" s="27"/>
      <c r="BL129" s="3"/>
      <c r="BM129" s="3"/>
      <c r="BN129" s="27"/>
      <c r="BO129" s="3"/>
      <c r="BP129" s="3"/>
      <c r="BQ129" s="27"/>
      <c r="BR129" s="3"/>
      <c r="BS129" s="3"/>
      <c r="BT129" s="3"/>
      <c r="BU129" s="3"/>
      <c r="BV129" s="3"/>
      <c r="BW129" s="3"/>
      <c r="BX129" s="3"/>
      <c r="BY129" s="3"/>
    </row>
    <row r="130" ht="12.75" customHeight="1">
      <c r="A130" s="1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3"/>
      <c r="AA130" s="3"/>
      <c r="AB130" s="3"/>
      <c r="AC130" s="2"/>
      <c r="AD130" s="3"/>
      <c r="AE130" s="3"/>
      <c r="AF130" s="3"/>
      <c r="AG130" s="2"/>
      <c r="AH130" s="3"/>
      <c r="AI130" s="2"/>
      <c r="AJ130" s="3"/>
      <c r="AK130" s="2"/>
      <c r="AL130" s="3"/>
      <c r="AM130" s="2"/>
      <c r="AN130" s="3"/>
      <c r="AO130" s="2"/>
      <c r="AP130" s="3"/>
      <c r="AQ130" s="27"/>
      <c r="AR130" s="3"/>
      <c r="AS130" s="3"/>
      <c r="AT130" s="3"/>
      <c r="AU130" s="27"/>
      <c r="AV130" s="3"/>
      <c r="AW130" s="3"/>
      <c r="AX130" s="3"/>
      <c r="AY130" s="27"/>
      <c r="AZ130" s="3"/>
      <c r="BA130" s="3"/>
      <c r="BB130" s="3"/>
      <c r="BC130" s="2"/>
      <c r="BD130" s="3"/>
      <c r="BE130" s="27"/>
      <c r="BF130" s="3"/>
      <c r="BG130" s="27"/>
      <c r="BH130" s="3"/>
      <c r="BI130" s="3"/>
      <c r="BJ130" s="3"/>
      <c r="BK130" s="27"/>
      <c r="BL130" s="3"/>
      <c r="BM130" s="3"/>
      <c r="BN130" s="27"/>
      <c r="BO130" s="3"/>
      <c r="BP130" s="3"/>
      <c r="BQ130" s="27"/>
      <c r="BR130" s="3"/>
      <c r="BS130" s="3"/>
      <c r="BT130" s="3"/>
      <c r="BU130" s="3"/>
      <c r="BV130" s="3"/>
      <c r="BW130" s="3"/>
      <c r="BX130" s="3"/>
      <c r="BY130" s="3"/>
      <c r="BZ130" s="2"/>
      <c r="CA130" s="2"/>
      <c r="CB130" s="2"/>
    </row>
    <row r="131" ht="12.75" customHeight="1">
      <c r="A131" s="12"/>
      <c r="E131" s="5" t="s">
        <v>120</v>
      </c>
      <c r="G131" s="2">
        <f>+G21</f>
        <v>16773.89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3"/>
      <c r="AA131" s="3"/>
      <c r="AB131" s="3"/>
      <c r="AC131" s="2"/>
      <c r="AD131" s="3"/>
      <c r="AE131" s="3"/>
      <c r="AF131" s="3"/>
      <c r="AG131" s="2"/>
      <c r="AH131" s="3"/>
      <c r="AI131" s="2"/>
      <c r="AJ131" s="3"/>
      <c r="AK131" s="2" t="s">
        <v>3</v>
      </c>
      <c r="AL131" s="3"/>
      <c r="AM131" s="2"/>
      <c r="AN131" s="3"/>
      <c r="AO131" s="2"/>
      <c r="AP131" s="3"/>
      <c r="AQ131" s="27"/>
      <c r="AR131" s="3"/>
      <c r="AS131" s="3"/>
      <c r="AT131" s="3"/>
      <c r="AU131" s="27"/>
      <c r="AV131" s="3"/>
      <c r="AW131" s="3"/>
      <c r="AX131" s="3"/>
      <c r="AY131" s="27"/>
      <c r="AZ131" s="3"/>
      <c r="BA131" s="3"/>
      <c r="BB131" s="3"/>
      <c r="BC131" s="2"/>
      <c r="BD131" s="3"/>
      <c r="BE131" s="27"/>
      <c r="BF131" s="3"/>
      <c r="BG131" s="27"/>
      <c r="BH131" s="3"/>
      <c r="BI131" s="3"/>
      <c r="BJ131" s="3"/>
      <c r="BK131" s="27"/>
      <c r="BL131" s="3"/>
      <c r="BM131" s="3"/>
      <c r="BN131" s="27"/>
      <c r="BO131" s="3"/>
      <c r="BP131" s="3"/>
      <c r="BQ131" s="27"/>
      <c r="BR131" s="3"/>
      <c r="BS131" s="3"/>
      <c r="BT131" s="3"/>
      <c r="BU131" s="3"/>
      <c r="BV131" s="3"/>
      <c r="BW131" s="3"/>
      <c r="BX131" s="3"/>
      <c r="BY131" s="3"/>
      <c r="BZ131" s="2">
        <v>-16774.0</v>
      </c>
      <c r="CA131" s="2">
        <f t="shared" ref="CA131:CA134" si="253">SUM(G131:BZ131)</f>
        <v>-0.11</v>
      </c>
      <c r="CB131" s="2"/>
    </row>
    <row r="132" ht="12.75" customHeight="1">
      <c r="E132" s="5" t="s">
        <v>84</v>
      </c>
      <c r="G132" s="2">
        <f>+G125+G80</f>
        <v>68175.16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3"/>
      <c r="AA132" s="3"/>
      <c r="AB132" s="3"/>
      <c r="AC132" s="2"/>
      <c r="AD132" s="3"/>
      <c r="AE132" s="3"/>
      <c r="AF132" s="3"/>
      <c r="AG132" s="2"/>
      <c r="AH132" s="3"/>
      <c r="AI132" s="2"/>
      <c r="AJ132" s="3"/>
      <c r="AK132" s="2"/>
      <c r="AL132" s="3"/>
      <c r="AM132" s="2"/>
      <c r="AN132" s="3"/>
      <c r="AO132" s="2"/>
      <c r="AP132" s="3"/>
      <c r="AQ132" s="27"/>
      <c r="AR132" s="3"/>
      <c r="AS132" s="3"/>
      <c r="AT132" s="3"/>
      <c r="AU132" s="27"/>
      <c r="AV132" s="3"/>
      <c r="AW132" s="3"/>
      <c r="AX132" s="3"/>
      <c r="AY132" s="27"/>
      <c r="AZ132" s="3"/>
      <c r="BA132" s="3"/>
      <c r="BB132" s="3"/>
      <c r="BC132" s="2"/>
      <c r="BD132" s="3"/>
      <c r="BE132" s="27"/>
      <c r="BF132" s="3"/>
      <c r="BG132" s="27"/>
      <c r="BH132" s="3"/>
      <c r="BI132" s="3"/>
      <c r="BJ132" s="3"/>
      <c r="BK132" s="27"/>
      <c r="BL132" s="3"/>
      <c r="BM132" s="3"/>
      <c r="BN132" s="27"/>
      <c r="BO132" s="3"/>
      <c r="BP132" s="3"/>
      <c r="BQ132" s="27"/>
      <c r="BR132" s="3"/>
      <c r="BS132" s="3"/>
      <c r="BT132" s="3"/>
      <c r="BU132" s="3"/>
      <c r="BV132" s="3"/>
      <c r="BW132" s="3"/>
      <c r="BX132" s="3"/>
      <c r="BY132" s="3"/>
      <c r="BZ132" s="2">
        <v>-68175.0</v>
      </c>
      <c r="CA132" s="2">
        <f t="shared" si="253"/>
        <v>0.16</v>
      </c>
      <c r="CB132" s="2"/>
    </row>
    <row r="133" ht="12.75" customHeight="1">
      <c r="E133" s="5" t="s">
        <v>118</v>
      </c>
      <c r="G133" s="2">
        <f>+G123+G90+G35</f>
        <v>209889.72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3"/>
      <c r="AA133" s="3"/>
      <c r="AB133" s="3"/>
      <c r="AC133" s="2"/>
      <c r="AD133" s="3"/>
      <c r="AE133" s="3"/>
      <c r="AF133" s="3"/>
      <c r="AG133" s="2"/>
      <c r="AH133" s="3"/>
      <c r="AI133" s="2"/>
      <c r="AJ133" s="3"/>
      <c r="AK133" s="2"/>
      <c r="AL133" s="3"/>
      <c r="AM133" s="2"/>
      <c r="AN133" s="3"/>
      <c r="AO133" s="2"/>
      <c r="AP133" s="3"/>
      <c r="AQ133" s="27"/>
      <c r="AR133" s="3"/>
      <c r="AS133" s="3"/>
      <c r="AT133" s="3"/>
      <c r="AU133" s="27"/>
      <c r="AV133" s="3"/>
      <c r="AW133" s="3"/>
      <c r="AX133" s="3"/>
      <c r="AY133" s="27"/>
      <c r="AZ133" s="3"/>
      <c r="BA133" s="3"/>
      <c r="BB133" s="3"/>
      <c r="BC133" s="2"/>
      <c r="BD133" s="3"/>
      <c r="BE133" s="27"/>
      <c r="BF133" s="3"/>
      <c r="BG133" s="27"/>
      <c r="BH133" s="3"/>
      <c r="BI133" s="3"/>
      <c r="BJ133" s="3"/>
      <c r="BK133" s="27"/>
      <c r="BL133" s="3"/>
      <c r="BM133" s="3"/>
      <c r="BN133" s="27"/>
      <c r="BO133" s="3"/>
      <c r="BP133" s="3"/>
      <c r="BQ133" s="27"/>
      <c r="BR133" s="3"/>
      <c r="BS133" s="3"/>
      <c r="BT133" s="3"/>
      <c r="BU133" s="3"/>
      <c r="BV133" s="3"/>
      <c r="BW133" s="3"/>
      <c r="BX133" s="3"/>
      <c r="BY133" s="3"/>
      <c r="BZ133" s="2">
        <v>-209890.0</v>
      </c>
      <c r="CA133" s="2">
        <f t="shared" si="253"/>
        <v>-0.28</v>
      </c>
      <c r="CB133" s="2"/>
    </row>
    <row r="134" ht="12.75" customHeight="1">
      <c r="E134" s="5" t="s">
        <v>121</v>
      </c>
      <c r="G134" s="2">
        <f>+G114+G60</f>
        <v>1242877.23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3"/>
      <c r="AA134" s="3"/>
      <c r="AB134" s="3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4"/>
      <c r="BU134" s="2"/>
      <c r="BZ134" s="2">
        <v>-1242877.0</v>
      </c>
      <c r="CA134" s="2">
        <f t="shared" si="253"/>
        <v>0.23</v>
      </c>
      <c r="CB134" s="2"/>
    </row>
    <row r="135" ht="12.75" customHeight="1">
      <c r="E135" s="5" t="s">
        <v>122</v>
      </c>
      <c r="G135" s="2">
        <f>+G12</f>
        <v>37448.85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3"/>
      <c r="AA135" s="3"/>
      <c r="AB135" s="3"/>
      <c r="AC135" s="2"/>
      <c r="AD135" s="2"/>
      <c r="AE135" s="2"/>
      <c r="AF135" s="2"/>
      <c r="AG135" s="2"/>
      <c r="AH135" s="2"/>
      <c r="AI135" s="2"/>
      <c r="AJ135" s="2" t="s">
        <v>3</v>
      </c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 t="s">
        <v>3</v>
      </c>
      <c r="BK135" s="2"/>
      <c r="BL135" s="2"/>
      <c r="BM135" s="2"/>
      <c r="BN135" s="2"/>
      <c r="BO135" s="2"/>
      <c r="BP135" s="2"/>
      <c r="BQ135" s="2"/>
      <c r="BR135" s="2"/>
      <c r="BS135" s="4"/>
      <c r="BU135" s="2">
        <v>-18499.92</v>
      </c>
      <c r="BW135" s="5">
        <v>-18499.92</v>
      </c>
      <c r="BZ135" s="2"/>
      <c r="CA135" s="2"/>
      <c r="CB135" s="2"/>
    </row>
    <row r="136" ht="13.5" customHeight="1">
      <c r="G136" s="39">
        <f>SUM(G131:G135)</f>
        <v>1575164.85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3"/>
      <c r="AA136" s="3"/>
      <c r="AB136" s="3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4"/>
      <c r="BU136" s="2">
        <f>SUM(BU128:BU135)</f>
        <v>7903.199067</v>
      </c>
      <c r="BW136" s="40">
        <f>SUM(BW128:BW135)</f>
        <v>2331.222067</v>
      </c>
      <c r="BZ136" s="2" t="s">
        <v>3</v>
      </c>
      <c r="CA136" s="2" t="s">
        <v>3</v>
      </c>
      <c r="CB136" s="2"/>
    </row>
    <row r="137" ht="12.75" customHeight="1">
      <c r="C137" s="5" t="s">
        <v>123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3"/>
      <c r="AA137" s="3"/>
      <c r="AB137" s="3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4"/>
      <c r="BU137" s="2"/>
    </row>
    <row r="138" ht="12.75" customHeight="1">
      <c r="C138" s="5" t="s">
        <v>124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3"/>
      <c r="AA138" s="3"/>
      <c r="AB138" s="3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4"/>
    </row>
    <row r="139" ht="12.75" customHeight="1">
      <c r="C139" s="5" t="s">
        <v>125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3"/>
      <c r="AA139" s="3"/>
      <c r="AB139" s="3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4"/>
    </row>
    <row r="140" ht="12.75" customHeight="1"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3"/>
      <c r="AA140" s="3"/>
      <c r="AB140" s="3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4"/>
      <c r="BU140" s="12" t="s">
        <v>3</v>
      </c>
    </row>
    <row r="141" ht="12.75" customHeight="1">
      <c r="B141" s="5"/>
      <c r="C141" s="5" t="s">
        <v>126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3"/>
      <c r="AA141" s="3"/>
      <c r="AB141" s="3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4"/>
    </row>
    <row r="142" ht="12.75" customHeight="1">
      <c r="B142" s="41"/>
      <c r="C142" s="1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3"/>
      <c r="AA142" s="3"/>
      <c r="AB142" s="3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4"/>
    </row>
    <row r="143" ht="12.75" customHeight="1"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"/>
      <c r="AA143" s="3"/>
      <c r="AB143" s="3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4"/>
      <c r="BU143" s="12" t="s">
        <v>3</v>
      </c>
    </row>
    <row r="144" ht="12.75" customHeight="1">
      <c r="C144" s="12" t="s">
        <v>127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3"/>
      <c r="AA144" s="3"/>
      <c r="AB144" s="3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4"/>
      <c r="BU144" s="12" t="s">
        <v>3</v>
      </c>
    </row>
    <row r="145" ht="12.75" customHeight="1">
      <c r="A145" s="12"/>
      <c r="B145" s="12"/>
      <c r="C145" s="12" t="s">
        <v>128</v>
      </c>
      <c r="D145" s="12"/>
      <c r="E145" s="12"/>
      <c r="F145" s="1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3"/>
      <c r="AA145" s="3"/>
      <c r="AB145" s="3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4"/>
      <c r="BT145" s="12"/>
      <c r="BU145" s="12" t="s">
        <v>3</v>
      </c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</row>
    <row r="146" ht="12.75" customHeight="1"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3"/>
      <c r="AA146" s="3"/>
      <c r="AB146" s="3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4"/>
      <c r="BU146" s="12" t="s">
        <v>3</v>
      </c>
    </row>
    <row r="147" ht="12.75" customHeight="1"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3"/>
      <c r="AA147" s="3"/>
      <c r="AB147" s="3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4"/>
      <c r="BU147" s="12" t="s">
        <v>129</v>
      </c>
    </row>
    <row r="148" ht="12.75" customHeight="1"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3"/>
      <c r="AA148" s="3"/>
      <c r="AB148" s="3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4"/>
    </row>
    <row r="149" ht="12.75" customHeight="1"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3"/>
      <c r="AA149" s="3"/>
      <c r="AB149" s="3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4"/>
    </row>
    <row r="150" ht="12.75" customHeight="1"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3"/>
      <c r="AA150" s="3"/>
      <c r="AB150" s="3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4"/>
    </row>
    <row r="151" ht="12.75" customHeight="1"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3"/>
      <c r="AA151" s="3"/>
      <c r="AB151" s="3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4"/>
    </row>
    <row r="152" ht="12.75" customHeight="1"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3"/>
      <c r="AA152" s="3"/>
      <c r="AB152" s="3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4"/>
    </row>
    <row r="153" ht="12.75" customHeight="1"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3"/>
      <c r="AA153" s="3"/>
      <c r="AB153" s="3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4"/>
    </row>
    <row r="154" ht="12.75" customHeight="1"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3"/>
      <c r="AA154" s="3"/>
      <c r="AB154" s="3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4"/>
    </row>
    <row r="155" ht="12.75" customHeight="1"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3"/>
      <c r="AA155" s="3"/>
      <c r="AB155" s="3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4"/>
    </row>
    <row r="156" ht="12.75" customHeight="1"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3"/>
      <c r="AA156" s="3"/>
      <c r="AB156" s="3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4"/>
    </row>
    <row r="157" ht="12.75" customHeight="1"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3"/>
      <c r="AA157" s="3"/>
      <c r="AB157" s="3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4"/>
    </row>
    <row r="158" ht="12.75" customHeight="1"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3"/>
      <c r="AA158" s="3"/>
      <c r="AB158" s="3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4"/>
    </row>
    <row r="159" ht="12.75" customHeight="1"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"/>
      <c r="AA159" s="3"/>
      <c r="AB159" s="3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4"/>
    </row>
    <row r="160" ht="12.75" customHeight="1"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3"/>
      <c r="AA160" s="3"/>
      <c r="AB160" s="3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4"/>
    </row>
    <row r="161" ht="12.75" customHeight="1"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3"/>
      <c r="AA161" s="3"/>
      <c r="AB161" s="3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4"/>
    </row>
    <row r="162" ht="12.75" customHeight="1"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3"/>
      <c r="AA162" s="3"/>
      <c r="AB162" s="3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4"/>
    </row>
    <row r="163" ht="12.75" customHeight="1"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/>
      <c r="AA163" s="3"/>
      <c r="AB163" s="3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4"/>
    </row>
    <row r="164" ht="12.75" customHeight="1"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3"/>
      <c r="AA164" s="3"/>
      <c r="AB164" s="3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4"/>
    </row>
    <row r="165" ht="12.75" customHeight="1"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3"/>
      <c r="AA165" s="3"/>
      <c r="AB165" s="3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4"/>
    </row>
    <row r="166" ht="12.75" customHeight="1"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3"/>
      <c r="AA166" s="3"/>
      <c r="AB166" s="3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4"/>
    </row>
    <row r="167" ht="12.75" customHeight="1"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3"/>
      <c r="AA167" s="3"/>
      <c r="AB167" s="3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4"/>
    </row>
    <row r="168" ht="12.75" customHeight="1"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3"/>
      <c r="AA168" s="3"/>
      <c r="AB168" s="3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4"/>
    </row>
    <row r="169" ht="12.75" customHeight="1"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3"/>
      <c r="AA169" s="3"/>
      <c r="AB169" s="3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4"/>
    </row>
    <row r="170" ht="12.75" customHeight="1"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3"/>
      <c r="AA170" s="3"/>
      <c r="AB170" s="3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4"/>
    </row>
    <row r="171" ht="12.75" customHeight="1"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3"/>
      <c r="AA171" s="3"/>
      <c r="AB171" s="3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4"/>
    </row>
    <row r="172" ht="12.75" customHeight="1"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3"/>
      <c r="AA172" s="3"/>
      <c r="AB172" s="3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4"/>
    </row>
    <row r="173" ht="12.75" customHeight="1"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3"/>
      <c r="AA173" s="3"/>
      <c r="AB173" s="3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4"/>
    </row>
    <row r="174" ht="12.75" customHeight="1"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3"/>
      <c r="AA174" s="3"/>
      <c r="AB174" s="3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4"/>
    </row>
    <row r="175" ht="12.75" customHeight="1"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"/>
      <c r="AA175" s="3"/>
      <c r="AB175" s="3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4"/>
    </row>
    <row r="176" ht="12.75" customHeight="1"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3"/>
      <c r="AA176" s="3"/>
      <c r="AB176" s="3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4"/>
    </row>
    <row r="177" ht="12.75" customHeight="1"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3"/>
      <c r="AA177" s="3"/>
      <c r="AB177" s="3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4"/>
    </row>
    <row r="178" ht="12.75" customHeight="1"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3"/>
      <c r="AA178" s="3"/>
      <c r="AB178" s="3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4"/>
    </row>
    <row r="179" ht="12.75" customHeight="1"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3"/>
      <c r="AA179" s="3"/>
      <c r="AB179" s="3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4"/>
    </row>
    <row r="180" ht="12.75" customHeight="1"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3"/>
      <c r="AA180" s="3"/>
      <c r="AB180" s="3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4"/>
    </row>
    <row r="181" ht="12.75" customHeight="1"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3"/>
      <c r="AA181" s="3"/>
      <c r="AB181" s="3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4"/>
    </row>
    <row r="182" ht="12.75" customHeight="1"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3"/>
      <c r="AA182" s="3"/>
      <c r="AB182" s="3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4"/>
    </row>
    <row r="183" ht="12.75" customHeight="1"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3"/>
      <c r="AA183" s="3"/>
      <c r="AB183" s="3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4"/>
    </row>
    <row r="184" ht="12.75" customHeight="1"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3"/>
      <c r="AA184" s="3"/>
      <c r="AB184" s="3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4"/>
    </row>
    <row r="185" ht="12.75" customHeight="1"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3"/>
      <c r="AA185" s="3"/>
      <c r="AB185" s="3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4"/>
    </row>
    <row r="186" ht="12.75" customHeight="1"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3"/>
      <c r="AA186" s="3"/>
      <c r="AB186" s="3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4"/>
    </row>
    <row r="187" ht="12.75" customHeight="1"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3"/>
      <c r="AA187" s="3"/>
      <c r="AB187" s="3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4"/>
    </row>
    <row r="188" ht="12.75" customHeight="1"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3"/>
      <c r="AA188" s="3"/>
      <c r="AB188" s="3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4"/>
    </row>
    <row r="189" ht="12.75" customHeight="1"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3"/>
      <c r="AA189" s="3"/>
      <c r="AB189" s="3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4"/>
    </row>
    <row r="190" ht="12.75" customHeight="1"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3"/>
      <c r="AA190" s="3"/>
      <c r="AB190" s="3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4"/>
    </row>
    <row r="191" ht="12.75" customHeight="1"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"/>
      <c r="AA191" s="3"/>
      <c r="AB191" s="3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4"/>
    </row>
    <row r="192" ht="12.75" customHeight="1"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3"/>
      <c r="AA192" s="3"/>
      <c r="AB192" s="3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4"/>
    </row>
    <row r="193" ht="12.75" customHeight="1"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3"/>
      <c r="AA193" s="3"/>
      <c r="AB193" s="3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4"/>
    </row>
    <row r="194" ht="12.75" customHeight="1"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3"/>
      <c r="AA194" s="3"/>
      <c r="AB194" s="3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4"/>
    </row>
    <row r="195" ht="12.75" customHeight="1"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3"/>
      <c r="AA195" s="3"/>
      <c r="AB195" s="3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4"/>
    </row>
    <row r="196" ht="12.75" customHeight="1"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3"/>
      <c r="AA196" s="3"/>
      <c r="AB196" s="3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4"/>
    </row>
    <row r="197" ht="12.75" customHeight="1"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3"/>
      <c r="AA197" s="3"/>
      <c r="AB197" s="3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4"/>
    </row>
    <row r="198" ht="12.75" customHeight="1"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3"/>
      <c r="AA198" s="3"/>
      <c r="AB198" s="3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4"/>
    </row>
    <row r="199" ht="12.75" customHeight="1"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3"/>
      <c r="AA199" s="3"/>
      <c r="AB199" s="3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4"/>
    </row>
    <row r="200" ht="12.75" customHeight="1"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3"/>
      <c r="AA200" s="3"/>
      <c r="AB200" s="3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4"/>
    </row>
    <row r="201" ht="12.75" customHeight="1"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3"/>
      <c r="AA201" s="3"/>
      <c r="AB201" s="3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4"/>
    </row>
    <row r="202" ht="12.75" customHeight="1"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3"/>
      <c r="AA202" s="3"/>
      <c r="AB202" s="3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4"/>
    </row>
    <row r="203" ht="12.75" customHeight="1"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3"/>
      <c r="AA203" s="3"/>
      <c r="AB203" s="3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4"/>
    </row>
    <row r="204" ht="12.75" customHeight="1"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3"/>
      <c r="AA204" s="3"/>
      <c r="AB204" s="3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4"/>
    </row>
    <row r="205" ht="12.75" customHeight="1"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3"/>
      <c r="AA205" s="3"/>
      <c r="AB205" s="3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4"/>
    </row>
    <row r="206" ht="12.75" customHeight="1"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3"/>
      <c r="AA206" s="3"/>
      <c r="AB206" s="3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4"/>
    </row>
    <row r="207" ht="12.75" customHeight="1"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3"/>
      <c r="AA207" s="3"/>
      <c r="AB207" s="3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4"/>
    </row>
    <row r="208" ht="12.75" customHeight="1"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3"/>
      <c r="AA208" s="3"/>
      <c r="AB208" s="3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4"/>
    </row>
    <row r="209" ht="12.75" customHeight="1"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  <c r="AA209" s="3"/>
      <c r="AB209" s="3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4"/>
    </row>
    <row r="210" ht="12.75" customHeight="1"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3"/>
      <c r="AA210" s="3"/>
      <c r="AB210" s="3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4"/>
    </row>
    <row r="211" ht="12.75" customHeight="1"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3"/>
      <c r="AA211" s="3"/>
      <c r="AB211" s="3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4"/>
    </row>
    <row r="212" ht="12.75" customHeight="1"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3"/>
      <c r="AA212" s="3"/>
      <c r="AB212" s="3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4"/>
    </row>
    <row r="213" ht="12.75" customHeight="1"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"/>
      <c r="AA213" s="3"/>
      <c r="AB213" s="3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4"/>
    </row>
    <row r="214" ht="12.75" customHeight="1"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"/>
      <c r="AA214" s="3"/>
      <c r="AB214" s="3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4"/>
    </row>
    <row r="215" ht="12.75" customHeight="1"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3"/>
      <c r="AA215" s="3"/>
      <c r="AB215" s="3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4"/>
    </row>
    <row r="216" ht="12.75" customHeight="1"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3"/>
      <c r="AA216" s="3"/>
      <c r="AB216" s="3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4"/>
    </row>
    <row r="217" ht="12.75" customHeight="1"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3"/>
      <c r="AA217" s="3"/>
      <c r="AB217" s="3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4"/>
    </row>
    <row r="218" ht="12.75" customHeight="1"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3"/>
      <c r="AA218" s="3"/>
      <c r="AB218" s="3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4"/>
    </row>
    <row r="219" ht="12.75" customHeight="1"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3"/>
      <c r="AA219" s="3"/>
      <c r="AB219" s="3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4"/>
    </row>
    <row r="220" ht="12.75" customHeight="1"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3"/>
      <c r="AA220" s="3"/>
      <c r="AB220" s="3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4"/>
    </row>
    <row r="221" ht="12.75" customHeight="1"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3"/>
      <c r="AA221" s="3"/>
      <c r="AB221" s="3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4"/>
    </row>
    <row r="222" ht="12.75" customHeight="1"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3"/>
      <c r="AA222" s="3"/>
      <c r="AB222" s="3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4"/>
    </row>
    <row r="223" ht="12.75" customHeight="1"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3"/>
      <c r="AA223" s="3"/>
      <c r="AB223" s="3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4"/>
    </row>
    <row r="224" ht="12.75" customHeight="1"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3"/>
      <c r="AA224" s="3"/>
      <c r="AB224" s="3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4"/>
    </row>
    <row r="225" ht="12.75" customHeight="1"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"/>
      <c r="AA225" s="3"/>
      <c r="AB225" s="3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4"/>
    </row>
    <row r="226" ht="12.75" customHeight="1"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3"/>
      <c r="AA226" s="3"/>
      <c r="AB226" s="3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4"/>
    </row>
    <row r="227" ht="12.75" customHeight="1"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3"/>
      <c r="AA227" s="3"/>
      <c r="AB227" s="3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4"/>
    </row>
    <row r="228" ht="12.75" customHeight="1"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3"/>
      <c r="AA228" s="3"/>
      <c r="AB228" s="3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4"/>
    </row>
    <row r="229" ht="12.75" customHeight="1"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3"/>
      <c r="AA229" s="3"/>
      <c r="AB229" s="3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4"/>
    </row>
    <row r="230" ht="12.75" customHeight="1"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3"/>
      <c r="AA230" s="3"/>
      <c r="AB230" s="3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4"/>
    </row>
    <row r="231" ht="12.75" customHeight="1"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3"/>
      <c r="AA231" s="3"/>
      <c r="AB231" s="3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4"/>
    </row>
    <row r="232" ht="12.75" customHeight="1"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3"/>
      <c r="AA232" s="3"/>
      <c r="AB232" s="3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4"/>
    </row>
    <row r="233" ht="12.75" customHeight="1"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3"/>
      <c r="AA233" s="3"/>
      <c r="AB233" s="3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4"/>
    </row>
    <row r="234" ht="12.75" customHeight="1"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3"/>
      <c r="AA234" s="3"/>
      <c r="AB234" s="3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4"/>
    </row>
    <row r="235" ht="12.75" customHeight="1"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3"/>
      <c r="AA235" s="3"/>
      <c r="AB235" s="3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4"/>
    </row>
    <row r="236" ht="12.75" customHeight="1"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3"/>
      <c r="AA236" s="3"/>
      <c r="AB236" s="3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4"/>
    </row>
    <row r="237" ht="12.75" customHeight="1"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3"/>
      <c r="AA237" s="3"/>
      <c r="AB237" s="3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4"/>
    </row>
    <row r="238" ht="12.75" customHeight="1"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3"/>
      <c r="AA238" s="3"/>
      <c r="AB238" s="3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4"/>
    </row>
    <row r="239" ht="12.75" customHeight="1"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3"/>
      <c r="AA239" s="3"/>
      <c r="AB239" s="3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4"/>
    </row>
    <row r="240" ht="12.75" customHeight="1"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3"/>
      <c r="AA240" s="3"/>
      <c r="AB240" s="3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4"/>
    </row>
    <row r="241" ht="12.75" customHeight="1"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"/>
      <c r="AA241" s="3"/>
      <c r="AB241" s="3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4"/>
    </row>
    <row r="242" ht="12.75" customHeight="1"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3"/>
      <c r="AA242" s="3"/>
      <c r="AB242" s="3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4"/>
    </row>
    <row r="243" ht="12.75" customHeight="1"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3"/>
      <c r="AA243" s="3"/>
      <c r="AB243" s="3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4"/>
    </row>
    <row r="244" ht="12.75" customHeight="1"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3"/>
      <c r="AA244" s="3"/>
      <c r="AB244" s="3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4"/>
    </row>
    <row r="245" ht="12.75" customHeight="1"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3"/>
      <c r="AA245" s="3"/>
      <c r="AB245" s="3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4"/>
    </row>
    <row r="246" ht="12.75" customHeight="1"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3"/>
      <c r="AA246" s="3"/>
      <c r="AB246" s="3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4"/>
    </row>
    <row r="247" ht="12.75" customHeight="1"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3"/>
      <c r="AA247" s="3"/>
      <c r="AB247" s="3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4"/>
    </row>
    <row r="248" ht="12.75" customHeight="1"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3"/>
      <c r="AA248" s="3"/>
      <c r="AB248" s="3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4"/>
    </row>
    <row r="249" ht="12.75" customHeight="1"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3"/>
      <c r="AA249" s="3"/>
      <c r="AB249" s="3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4"/>
    </row>
    <row r="250" ht="12.75" customHeight="1"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3"/>
      <c r="AA250" s="3"/>
      <c r="AB250" s="3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4"/>
    </row>
    <row r="251" ht="12.75" customHeight="1"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3"/>
      <c r="AA251" s="3"/>
      <c r="AB251" s="3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4"/>
    </row>
    <row r="252" ht="12.75" customHeight="1"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3"/>
      <c r="AA252" s="3"/>
      <c r="AB252" s="3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4"/>
    </row>
    <row r="253" ht="12.75" customHeight="1"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3"/>
      <c r="AA253" s="3"/>
      <c r="AB253" s="3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4"/>
    </row>
    <row r="254" ht="12.75" customHeight="1"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3"/>
      <c r="AA254" s="3"/>
      <c r="AB254" s="3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4"/>
    </row>
    <row r="255" ht="12.75" customHeight="1"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3"/>
      <c r="AA255" s="3"/>
      <c r="AB255" s="3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4"/>
    </row>
    <row r="256" ht="12.75" customHeight="1"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3"/>
      <c r="AA256" s="3"/>
      <c r="AB256" s="3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4"/>
    </row>
    <row r="257" ht="12.75" customHeight="1"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3"/>
      <c r="AA257" s="3"/>
      <c r="AB257" s="3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4"/>
    </row>
    <row r="258" ht="12.75" customHeight="1"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3"/>
      <c r="AA258" s="3"/>
      <c r="AB258" s="3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4"/>
    </row>
    <row r="259" ht="12.75" customHeight="1"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3"/>
      <c r="AA259" s="3"/>
      <c r="AB259" s="3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4"/>
    </row>
    <row r="260" ht="12.75" customHeight="1"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3"/>
      <c r="AA260" s="3"/>
      <c r="AB260" s="3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4"/>
    </row>
    <row r="261" ht="12.75" customHeight="1"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3"/>
      <c r="AA261" s="3"/>
      <c r="AB261" s="3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4"/>
    </row>
    <row r="262" ht="12.75" customHeight="1"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3"/>
      <c r="AA262" s="3"/>
      <c r="AB262" s="3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4"/>
    </row>
    <row r="263" ht="12.75" customHeight="1"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3"/>
      <c r="AA263" s="3"/>
      <c r="AB263" s="3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4"/>
    </row>
    <row r="264" ht="12.75" customHeight="1"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3"/>
      <c r="AA264" s="3"/>
      <c r="AB264" s="3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4"/>
    </row>
    <row r="265" ht="12.75" customHeight="1"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3"/>
      <c r="AA265" s="3"/>
      <c r="AB265" s="3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4"/>
    </row>
    <row r="266" ht="12.75" customHeight="1"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3"/>
      <c r="AA266" s="3"/>
      <c r="AB266" s="3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4"/>
    </row>
    <row r="267" ht="12.75" customHeight="1"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3"/>
      <c r="AA267" s="3"/>
      <c r="AB267" s="3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4"/>
    </row>
    <row r="268" ht="12.75" customHeight="1"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3"/>
      <c r="AA268" s="3"/>
      <c r="AB268" s="3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4"/>
    </row>
    <row r="269" ht="12.75" customHeight="1"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3"/>
      <c r="AA269" s="3"/>
      <c r="AB269" s="3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4"/>
    </row>
    <row r="270" ht="12.75" customHeight="1"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3"/>
      <c r="AA270" s="3"/>
      <c r="AB270" s="3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4"/>
    </row>
    <row r="271" ht="12.75" customHeight="1"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3"/>
      <c r="AA271" s="3"/>
      <c r="AB271" s="3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4"/>
    </row>
    <row r="272" ht="12.75" customHeight="1"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3"/>
      <c r="AA272" s="3"/>
      <c r="AB272" s="3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4"/>
    </row>
    <row r="273" ht="12.75" customHeight="1"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3"/>
      <c r="AA273" s="3"/>
      <c r="AB273" s="3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4"/>
    </row>
    <row r="274" ht="12.75" customHeight="1"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3"/>
      <c r="AA274" s="3"/>
      <c r="AB274" s="3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4"/>
    </row>
    <row r="275" ht="12.75" customHeight="1"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3"/>
      <c r="AA275" s="3"/>
      <c r="AB275" s="3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4"/>
    </row>
    <row r="276" ht="12.75" customHeight="1"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3"/>
      <c r="AA276" s="3"/>
      <c r="AB276" s="3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4"/>
    </row>
    <row r="277" ht="12.75" customHeight="1"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3"/>
      <c r="AA277" s="3"/>
      <c r="AB277" s="3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4"/>
    </row>
    <row r="278" ht="12.75" customHeight="1"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3"/>
      <c r="AA278" s="3"/>
      <c r="AB278" s="3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4"/>
    </row>
    <row r="279" ht="12.75" customHeight="1"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3"/>
      <c r="AA279" s="3"/>
      <c r="AB279" s="3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4"/>
    </row>
    <row r="280" ht="12.75" customHeight="1"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3"/>
      <c r="AA280" s="3"/>
      <c r="AB280" s="3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4"/>
    </row>
    <row r="281" ht="12.75" customHeight="1"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3"/>
      <c r="AA281" s="3"/>
      <c r="AB281" s="3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4"/>
    </row>
    <row r="282" ht="12.75" customHeight="1"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3"/>
      <c r="AA282" s="3"/>
      <c r="AB282" s="3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4"/>
    </row>
    <row r="283" ht="12.75" customHeight="1"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3"/>
      <c r="AA283" s="3"/>
      <c r="AB283" s="3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4"/>
    </row>
    <row r="284" ht="12.75" customHeight="1"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3"/>
      <c r="AA284" s="3"/>
      <c r="AB284" s="3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4"/>
    </row>
    <row r="285" ht="12.75" customHeight="1"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3"/>
      <c r="AA285" s="3"/>
      <c r="AB285" s="3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4"/>
    </row>
    <row r="286" ht="12.75" customHeight="1"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3"/>
      <c r="AA286" s="3"/>
      <c r="AB286" s="3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4"/>
    </row>
    <row r="287" ht="12.75" customHeight="1"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3"/>
      <c r="AA287" s="3"/>
      <c r="AB287" s="3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4"/>
    </row>
    <row r="288" ht="12.75" customHeight="1"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3"/>
      <c r="AA288" s="3"/>
      <c r="AB288" s="3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4"/>
    </row>
    <row r="289" ht="12.75" customHeight="1"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3"/>
      <c r="AA289" s="3"/>
      <c r="AB289" s="3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4"/>
    </row>
    <row r="290" ht="12.75" customHeight="1"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3"/>
      <c r="AA290" s="3"/>
      <c r="AB290" s="3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4"/>
    </row>
    <row r="291" ht="12.75" customHeight="1"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3"/>
      <c r="AA291" s="3"/>
      <c r="AB291" s="3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4"/>
    </row>
    <row r="292" ht="12.75" customHeight="1"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3"/>
      <c r="AA292" s="3"/>
      <c r="AB292" s="3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4"/>
    </row>
    <row r="293" ht="12.75" customHeight="1"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3"/>
      <c r="AA293" s="3"/>
      <c r="AB293" s="3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4"/>
    </row>
    <row r="294" ht="12.75" customHeight="1"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3"/>
      <c r="AA294" s="3"/>
      <c r="AB294" s="3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4"/>
    </row>
    <row r="295" ht="12.75" customHeight="1"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3"/>
      <c r="AA295" s="3"/>
      <c r="AB295" s="3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4"/>
    </row>
    <row r="296" ht="12.75" customHeight="1"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3"/>
      <c r="AA296" s="3"/>
      <c r="AB296" s="3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4"/>
    </row>
    <row r="297" ht="12.75" customHeight="1"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3"/>
      <c r="AA297" s="3"/>
      <c r="AB297" s="3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4"/>
    </row>
    <row r="298" ht="12.75" customHeight="1"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3"/>
      <c r="AA298" s="3"/>
      <c r="AB298" s="3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4"/>
    </row>
    <row r="299" ht="12.75" customHeight="1"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3"/>
      <c r="AA299" s="3"/>
      <c r="AB299" s="3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4"/>
    </row>
    <row r="300" ht="12.75" customHeight="1"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3"/>
      <c r="AA300" s="3"/>
      <c r="AB300" s="3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4"/>
    </row>
    <row r="301" ht="12.75" customHeight="1"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3"/>
      <c r="AA301" s="3"/>
      <c r="AB301" s="3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4"/>
    </row>
    <row r="302" ht="12.75" customHeight="1"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3"/>
      <c r="AA302" s="3"/>
      <c r="AB302" s="3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4"/>
    </row>
    <row r="303" ht="12.75" customHeight="1"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3"/>
      <c r="AA303" s="3"/>
      <c r="AB303" s="3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4"/>
    </row>
    <row r="304" ht="12.75" customHeight="1"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3"/>
      <c r="AA304" s="3"/>
      <c r="AB304" s="3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4"/>
    </row>
    <row r="305" ht="12.75" customHeight="1"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3"/>
      <c r="AA305" s="3"/>
      <c r="AB305" s="3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4"/>
    </row>
    <row r="306" ht="12.75" customHeight="1"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3"/>
      <c r="AA306" s="3"/>
      <c r="AB306" s="3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4"/>
    </row>
    <row r="307" ht="12.75" customHeight="1"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3"/>
      <c r="AA307" s="3"/>
      <c r="AB307" s="3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4"/>
    </row>
    <row r="308" ht="12.75" customHeight="1"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3"/>
      <c r="AA308" s="3"/>
      <c r="AB308" s="3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4"/>
    </row>
    <row r="309" ht="12.75" customHeight="1"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3"/>
      <c r="AA309" s="3"/>
      <c r="AB309" s="3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4"/>
    </row>
    <row r="310" ht="12.75" customHeight="1"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3"/>
      <c r="AA310" s="3"/>
      <c r="AB310" s="3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4"/>
    </row>
    <row r="311" ht="12.75" customHeight="1"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3"/>
      <c r="AA311" s="3"/>
      <c r="AB311" s="3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4"/>
    </row>
    <row r="312" ht="12.75" customHeight="1"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3"/>
      <c r="AA312" s="3"/>
      <c r="AB312" s="3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4"/>
    </row>
    <row r="313" ht="12.75" customHeight="1"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3"/>
      <c r="AA313" s="3"/>
      <c r="AB313" s="3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4"/>
    </row>
    <row r="314" ht="12.75" customHeight="1"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3"/>
      <c r="AA314" s="3"/>
      <c r="AB314" s="3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4"/>
    </row>
    <row r="315" ht="12.75" customHeight="1"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3"/>
      <c r="AA315" s="3"/>
      <c r="AB315" s="3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4"/>
    </row>
    <row r="316" ht="12.75" customHeight="1"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3"/>
      <c r="AA316" s="3"/>
      <c r="AB316" s="3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4"/>
    </row>
    <row r="317" ht="12.75" customHeight="1"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3"/>
      <c r="AA317" s="3"/>
      <c r="AB317" s="3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4"/>
    </row>
    <row r="318" ht="12.75" customHeight="1"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3"/>
      <c r="AA318" s="3"/>
      <c r="AB318" s="3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4"/>
    </row>
    <row r="319" ht="12.75" customHeight="1"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3"/>
      <c r="AA319" s="3"/>
      <c r="AB319" s="3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4"/>
    </row>
    <row r="320" ht="12.75" customHeight="1"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3"/>
      <c r="AA320" s="3"/>
      <c r="AB320" s="3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4"/>
    </row>
    <row r="321" ht="12.75" customHeight="1"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3"/>
      <c r="AA321" s="3"/>
      <c r="AB321" s="3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4"/>
    </row>
    <row r="322" ht="12.75" customHeight="1"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3"/>
      <c r="AA322" s="3"/>
      <c r="AB322" s="3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4"/>
    </row>
    <row r="323" ht="12.75" customHeight="1"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3"/>
      <c r="AA323" s="3"/>
      <c r="AB323" s="3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4"/>
    </row>
    <row r="324" ht="12.75" customHeight="1"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3"/>
      <c r="AA324" s="3"/>
      <c r="AB324" s="3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4"/>
    </row>
    <row r="325" ht="12.75" customHeight="1"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3"/>
      <c r="AA325" s="3"/>
      <c r="AB325" s="3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4"/>
    </row>
    <row r="326" ht="12.75" customHeight="1"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3"/>
      <c r="AA326" s="3"/>
      <c r="AB326" s="3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4"/>
    </row>
    <row r="327" ht="12.75" customHeight="1"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3"/>
      <c r="AA327" s="3"/>
      <c r="AB327" s="3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4"/>
    </row>
    <row r="328" ht="12.75" customHeight="1"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3"/>
      <c r="AA328" s="3"/>
      <c r="AB328" s="3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4"/>
    </row>
    <row r="329" ht="12.75" customHeight="1"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3"/>
      <c r="AA329" s="3"/>
      <c r="AB329" s="3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4"/>
    </row>
    <row r="330" ht="12.75" customHeight="1"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3"/>
      <c r="AA330" s="3"/>
      <c r="AB330" s="3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4"/>
    </row>
    <row r="331" ht="12.75" customHeight="1"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3"/>
      <c r="AA331" s="3"/>
      <c r="AB331" s="3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4"/>
    </row>
    <row r="332" ht="12.75" customHeight="1"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3"/>
      <c r="AA332" s="3"/>
      <c r="AB332" s="3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4"/>
    </row>
    <row r="333" ht="12.75" customHeight="1"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3"/>
      <c r="AA333" s="3"/>
      <c r="AB333" s="3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4"/>
    </row>
    <row r="334" ht="12.75" customHeight="1"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3"/>
      <c r="AA334" s="3"/>
      <c r="AB334" s="3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4"/>
    </row>
    <row r="335" ht="12.75" customHeight="1"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3"/>
      <c r="AA335" s="3"/>
      <c r="AB335" s="3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4"/>
    </row>
    <row r="336" ht="12.75" customHeight="1"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3"/>
      <c r="AA336" s="3"/>
      <c r="AB336" s="3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4"/>
    </row>
    <row r="337" ht="12.75" customHeight="1"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3"/>
      <c r="AA337" s="3"/>
      <c r="AB337" s="3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4"/>
    </row>
    <row r="338" ht="12.75" customHeight="1"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3"/>
      <c r="AA338" s="3"/>
      <c r="AB338" s="3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4"/>
    </row>
    <row r="339" ht="12.75" customHeight="1"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3"/>
      <c r="AA339" s="3"/>
      <c r="AB339" s="3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4"/>
    </row>
    <row r="340" ht="12.75" customHeight="1"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3"/>
      <c r="AA340" s="3"/>
      <c r="AB340" s="3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4"/>
    </row>
    <row r="341" ht="12.75" customHeight="1"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3"/>
      <c r="AA341" s="3"/>
      <c r="AB341" s="3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4"/>
    </row>
    <row r="342" ht="12.75" customHeight="1"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3"/>
      <c r="AA342" s="3"/>
      <c r="AB342" s="3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4"/>
    </row>
    <row r="343" ht="12.75" customHeight="1"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3"/>
      <c r="AA343" s="3"/>
      <c r="AB343" s="3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4"/>
    </row>
    <row r="344" ht="12.75" customHeight="1"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3"/>
      <c r="AA344" s="3"/>
      <c r="AB344" s="3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4"/>
    </row>
    <row r="345" ht="12.75" customHeight="1"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3"/>
      <c r="AA345" s="3"/>
      <c r="AB345" s="3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4"/>
    </row>
    <row r="346" ht="12.75" customHeight="1"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3"/>
      <c r="AA346" s="3"/>
      <c r="AB346" s="3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4"/>
    </row>
    <row r="347" ht="12.75" customHeight="1"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3"/>
      <c r="AA347" s="3"/>
      <c r="AB347" s="3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4"/>
    </row>
    <row r="348" ht="12.75" customHeight="1"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3"/>
      <c r="AA348" s="3"/>
      <c r="AB348" s="3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4"/>
    </row>
    <row r="349" ht="12.75" customHeight="1"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3"/>
      <c r="AA349" s="3"/>
      <c r="AB349" s="3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4"/>
    </row>
    <row r="350" ht="12.75" customHeight="1"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3"/>
      <c r="AA350" s="3"/>
      <c r="AB350" s="3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4"/>
    </row>
    <row r="351" ht="12.75" customHeight="1"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3"/>
      <c r="AA351" s="3"/>
      <c r="AB351" s="3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4"/>
    </row>
    <row r="352" ht="12.75" customHeight="1"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3"/>
      <c r="AA352" s="3"/>
      <c r="AB352" s="3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4"/>
    </row>
    <row r="353" ht="12.75" customHeight="1"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3"/>
      <c r="AA353" s="3"/>
      <c r="AB353" s="3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4"/>
    </row>
    <row r="354" ht="12.75" customHeight="1"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3"/>
      <c r="AA354" s="3"/>
      <c r="AB354" s="3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4"/>
    </row>
    <row r="355" ht="12.75" customHeight="1"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3"/>
      <c r="AA355" s="3"/>
      <c r="AB355" s="3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4"/>
    </row>
    <row r="356" ht="12.75" customHeight="1"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3"/>
      <c r="AA356" s="3"/>
      <c r="AB356" s="3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4"/>
    </row>
    <row r="357" ht="12.75" customHeight="1"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3"/>
      <c r="AA357" s="3"/>
      <c r="AB357" s="3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4"/>
    </row>
    <row r="358" ht="12.75" customHeight="1"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3"/>
      <c r="AA358" s="3"/>
      <c r="AB358" s="3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4"/>
    </row>
    <row r="359" ht="12.75" customHeight="1"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3"/>
      <c r="AA359" s="3"/>
      <c r="AB359" s="3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4"/>
    </row>
    <row r="360" ht="12.75" customHeight="1"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3"/>
      <c r="AA360" s="3"/>
      <c r="AB360" s="3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4"/>
    </row>
    <row r="361" ht="12.75" customHeight="1"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3"/>
      <c r="AA361" s="3"/>
      <c r="AB361" s="3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4"/>
    </row>
    <row r="362" ht="12.75" customHeight="1"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3"/>
      <c r="AA362" s="3"/>
      <c r="AB362" s="3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4"/>
    </row>
    <row r="363" ht="12.75" customHeight="1"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3"/>
      <c r="AA363" s="3"/>
      <c r="AB363" s="3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4"/>
    </row>
    <row r="364" ht="12.75" customHeight="1"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3"/>
      <c r="AA364" s="3"/>
      <c r="AB364" s="3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4"/>
    </row>
    <row r="365" ht="12.75" customHeight="1"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3"/>
      <c r="AA365" s="3"/>
      <c r="AB365" s="3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4"/>
    </row>
    <row r="366" ht="12.75" customHeight="1"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3"/>
      <c r="AA366" s="3"/>
      <c r="AB366" s="3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4"/>
    </row>
    <row r="367" ht="12.75" customHeight="1"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3"/>
      <c r="AA367" s="3"/>
      <c r="AB367" s="3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4"/>
    </row>
    <row r="368" ht="12.75" customHeight="1"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3"/>
      <c r="AA368" s="3"/>
      <c r="AB368" s="3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4"/>
    </row>
    <row r="369" ht="12.75" customHeight="1"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3"/>
      <c r="AA369" s="3"/>
      <c r="AB369" s="3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4"/>
    </row>
    <row r="370" ht="12.75" customHeight="1"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3"/>
      <c r="AA370" s="3"/>
      <c r="AB370" s="3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4"/>
    </row>
    <row r="371" ht="12.75" customHeight="1"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3"/>
      <c r="AA371" s="3"/>
      <c r="AB371" s="3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4"/>
    </row>
    <row r="372" ht="12.75" customHeight="1"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3"/>
      <c r="AA372" s="3"/>
      <c r="AB372" s="3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4"/>
    </row>
    <row r="373" ht="12.75" customHeight="1"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3"/>
      <c r="AA373" s="3"/>
      <c r="AB373" s="3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4"/>
    </row>
    <row r="374" ht="12.75" customHeight="1"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3"/>
      <c r="AA374" s="3"/>
      <c r="AB374" s="3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4"/>
    </row>
    <row r="375" ht="12.75" customHeight="1"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3"/>
      <c r="AA375" s="3"/>
      <c r="AB375" s="3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4"/>
    </row>
    <row r="376" ht="12.75" customHeight="1"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3"/>
      <c r="AA376" s="3"/>
      <c r="AB376" s="3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4"/>
    </row>
    <row r="377" ht="12.75" customHeight="1"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3"/>
      <c r="AA377" s="3"/>
      <c r="AB377" s="3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4"/>
    </row>
    <row r="378" ht="12.75" customHeight="1"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3"/>
      <c r="AA378" s="3"/>
      <c r="AB378" s="3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4"/>
    </row>
    <row r="379" ht="12.75" customHeight="1"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3"/>
      <c r="AA379" s="3"/>
      <c r="AB379" s="3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4"/>
    </row>
    <row r="380" ht="12.75" customHeight="1"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3"/>
      <c r="AA380" s="3"/>
      <c r="AB380" s="3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4"/>
    </row>
    <row r="381" ht="12.75" customHeight="1"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3"/>
      <c r="AA381" s="3"/>
      <c r="AB381" s="3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4"/>
    </row>
    <row r="382" ht="12.75" customHeight="1"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3"/>
      <c r="AA382" s="3"/>
      <c r="AB382" s="3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4"/>
    </row>
    <row r="383" ht="12.75" customHeight="1"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3"/>
      <c r="AA383" s="3"/>
      <c r="AB383" s="3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4"/>
    </row>
    <row r="384" ht="12.75" customHeight="1"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3"/>
      <c r="AA384" s="3"/>
      <c r="AB384" s="3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4"/>
    </row>
    <row r="385" ht="12.75" customHeight="1"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3"/>
      <c r="AA385" s="3"/>
      <c r="AB385" s="3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4"/>
    </row>
    <row r="386" ht="12.75" customHeight="1"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3"/>
      <c r="AA386" s="3"/>
      <c r="AB386" s="3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4"/>
    </row>
    <row r="387" ht="12.75" customHeight="1"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3"/>
      <c r="AA387" s="3"/>
      <c r="AB387" s="3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4"/>
    </row>
    <row r="388" ht="12.75" customHeight="1"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3"/>
      <c r="AA388" s="3"/>
      <c r="AB388" s="3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4"/>
    </row>
    <row r="389" ht="12.75" customHeight="1"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3"/>
      <c r="AA389" s="3"/>
      <c r="AB389" s="3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4"/>
    </row>
    <row r="390" ht="12.75" customHeight="1"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3"/>
      <c r="AA390" s="3"/>
      <c r="AB390" s="3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4"/>
    </row>
    <row r="391" ht="12.75" customHeight="1"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3"/>
      <c r="AA391" s="3"/>
      <c r="AB391" s="3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4"/>
    </row>
    <row r="392" ht="12.75" customHeight="1"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3"/>
      <c r="AA392" s="3"/>
      <c r="AB392" s="3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4"/>
    </row>
    <row r="393" ht="12.75" customHeight="1"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3"/>
      <c r="AA393" s="3"/>
      <c r="AB393" s="3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4"/>
    </row>
    <row r="394" ht="12.75" customHeight="1"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3"/>
      <c r="AA394" s="3"/>
      <c r="AB394" s="3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4"/>
    </row>
    <row r="395" ht="12.75" customHeight="1"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3"/>
      <c r="AA395" s="3"/>
      <c r="AB395" s="3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4"/>
    </row>
    <row r="396" ht="12.75" customHeight="1"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3"/>
      <c r="AA396" s="3"/>
      <c r="AB396" s="3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4"/>
    </row>
    <row r="397" ht="12.75" customHeight="1"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3"/>
      <c r="AA397" s="3"/>
      <c r="AB397" s="3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4"/>
    </row>
    <row r="398" ht="12.75" customHeight="1"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3"/>
      <c r="AA398" s="3"/>
      <c r="AB398" s="3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4"/>
    </row>
    <row r="399" ht="12.75" customHeight="1"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3"/>
      <c r="AA399" s="3"/>
      <c r="AB399" s="3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4"/>
    </row>
    <row r="400" ht="12.75" customHeight="1"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3"/>
      <c r="AA400" s="3"/>
      <c r="AB400" s="3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4"/>
    </row>
    <row r="401" ht="12.75" customHeight="1"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3"/>
      <c r="AA401" s="3"/>
      <c r="AB401" s="3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4"/>
    </row>
    <row r="402" ht="12.75" customHeight="1"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3"/>
      <c r="AA402" s="3"/>
      <c r="AB402" s="3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4"/>
    </row>
    <row r="403" ht="12.75" customHeight="1"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3"/>
      <c r="AA403" s="3"/>
      <c r="AB403" s="3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4"/>
    </row>
    <row r="404" ht="12.75" customHeight="1"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3"/>
      <c r="AA404" s="3"/>
      <c r="AB404" s="3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4"/>
    </row>
    <row r="405" ht="12.75" customHeight="1"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3"/>
      <c r="AA405" s="3"/>
      <c r="AB405" s="3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4"/>
    </row>
    <row r="406" ht="12.75" customHeight="1"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3"/>
      <c r="AA406" s="3"/>
      <c r="AB406" s="3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4"/>
    </row>
    <row r="407" ht="12.75" customHeight="1"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3"/>
      <c r="AA407" s="3"/>
      <c r="AB407" s="3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4"/>
    </row>
    <row r="408" ht="12.75" customHeight="1"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3"/>
      <c r="AA408" s="3"/>
      <c r="AB408" s="3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4"/>
    </row>
    <row r="409" ht="12.75" customHeight="1"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3"/>
      <c r="AA409" s="3"/>
      <c r="AB409" s="3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4"/>
    </row>
    <row r="410" ht="12.75" customHeight="1"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3"/>
      <c r="AA410" s="3"/>
      <c r="AB410" s="3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4"/>
    </row>
    <row r="411" ht="12.75" customHeight="1"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3"/>
      <c r="AA411" s="3"/>
      <c r="AB411" s="3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4"/>
    </row>
    <row r="412" ht="12.75" customHeight="1"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3"/>
      <c r="AA412" s="3"/>
      <c r="AB412" s="3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4"/>
    </row>
    <row r="413" ht="12.75" customHeight="1"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3"/>
      <c r="AA413" s="3"/>
      <c r="AB413" s="3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4"/>
    </row>
    <row r="414" ht="12.75" customHeight="1"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3"/>
      <c r="AA414" s="3"/>
      <c r="AB414" s="3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4"/>
    </row>
    <row r="415" ht="12.75" customHeight="1"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3"/>
      <c r="AA415" s="3"/>
      <c r="AB415" s="3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4"/>
    </row>
    <row r="416" ht="12.75" customHeight="1"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3"/>
      <c r="AA416" s="3"/>
      <c r="AB416" s="3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4"/>
    </row>
    <row r="417" ht="12.75" customHeight="1"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3"/>
      <c r="AA417" s="3"/>
      <c r="AB417" s="3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4"/>
    </row>
    <row r="418" ht="12.75" customHeight="1"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3"/>
      <c r="AA418" s="3"/>
      <c r="AB418" s="3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4"/>
    </row>
    <row r="419" ht="12.75" customHeight="1"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3"/>
      <c r="AA419" s="3"/>
      <c r="AB419" s="3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4"/>
    </row>
    <row r="420" ht="12.75" customHeight="1"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3"/>
      <c r="AA420" s="3"/>
      <c r="AB420" s="3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4"/>
    </row>
    <row r="421" ht="12.75" customHeight="1"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3"/>
      <c r="AA421" s="3"/>
      <c r="AB421" s="3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4"/>
    </row>
    <row r="422" ht="12.75" customHeight="1"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3"/>
      <c r="AA422" s="3"/>
      <c r="AB422" s="3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4"/>
    </row>
    <row r="423" ht="12.75" customHeight="1"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3"/>
      <c r="AA423" s="3"/>
      <c r="AB423" s="3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4"/>
    </row>
    <row r="424" ht="12.75" customHeight="1"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3"/>
      <c r="AA424" s="3"/>
      <c r="AB424" s="3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4"/>
    </row>
    <row r="425" ht="12.75" customHeight="1"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3"/>
      <c r="AA425" s="3"/>
      <c r="AB425" s="3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4"/>
    </row>
    <row r="426" ht="12.75" customHeight="1"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3"/>
      <c r="AA426" s="3"/>
      <c r="AB426" s="3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4"/>
    </row>
    <row r="427" ht="12.75" customHeight="1"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3"/>
      <c r="AA427" s="3"/>
      <c r="AB427" s="3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4"/>
    </row>
    <row r="428" ht="12.75" customHeight="1"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3"/>
      <c r="AA428" s="3"/>
      <c r="AB428" s="3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4"/>
    </row>
    <row r="429" ht="12.75" customHeight="1"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3"/>
      <c r="AA429" s="3"/>
      <c r="AB429" s="3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4"/>
    </row>
    <row r="430" ht="12.75" customHeight="1"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3"/>
      <c r="AA430" s="3"/>
      <c r="AB430" s="3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4"/>
    </row>
    <row r="431" ht="12.75" customHeight="1"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3"/>
      <c r="AA431" s="3"/>
      <c r="AB431" s="3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4"/>
    </row>
    <row r="432" ht="12.75" customHeight="1"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3"/>
      <c r="AA432" s="3"/>
      <c r="AB432" s="3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4"/>
    </row>
    <row r="433" ht="12.75" customHeight="1"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3"/>
      <c r="AA433" s="3"/>
      <c r="AB433" s="3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4"/>
    </row>
    <row r="434" ht="12.75" customHeight="1"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3"/>
      <c r="AA434" s="3"/>
      <c r="AB434" s="3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4"/>
    </row>
    <row r="435" ht="12.75" customHeight="1"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3"/>
      <c r="AA435" s="3"/>
      <c r="AB435" s="3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4"/>
    </row>
    <row r="436" ht="12.75" customHeight="1"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3"/>
      <c r="AA436" s="3"/>
      <c r="AB436" s="3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4"/>
    </row>
    <row r="437" ht="12.75" customHeight="1"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3"/>
      <c r="AA437" s="3"/>
      <c r="AB437" s="3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4"/>
    </row>
    <row r="438" ht="12.75" customHeight="1"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3"/>
      <c r="AA438" s="3"/>
      <c r="AB438" s="3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4"/>
    </row>
    <row r="439" ht="12.75" customHeight="1"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3"/>
      <c r="AA439" s="3"/>
      <c r="AB439" s="3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4"/>
    </row>
    <row r="440" ht="12.75" customHeight="1"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3"/>
      <c r="AA440" s="3"/>
      <c r="AB440" s="3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4"/>
    </row>
    <row r="441" ht="12.75" customHeight="1"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3"/>
      <c r="AA441" s="3"/>
      <c r="AB441" s="3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4"/>
    </row>
    <row r="442" ht="12.75" customHeight="1"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3"/>
      <c r="AA442" s="3"/>
      <c r="AB442" s="3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4"/>
    </row>
    <row r="443" ht="12.75" customHeight="1"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3"/>
      <c r="AA443" s="3"/>
      <c r="AB443" s="3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4"/>
    </row>
    <row r="444" ht="12.75" customHeight="1"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3"/>
      <c r="AA444" s="3"/>
      <c r="AB444" s="3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4"/>
    </row>
    <row r="445" ht="12.75" customHeight="1"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3"/>
      <c r="AA445" s="3"/>
      <c r="AB445" s="3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4"/>
    </row>
    <row r="446" ht="12.75" customHeight="1"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3"/>
      <c r="AA446" s="3"/>
      <c r="AB446" s="3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4"/>
    </row>
    <row r="447" ht="12.75" customHeight="1"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3"/>
      <c r="AA447" s="3"/>
      <c r="AB447" s="3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4"/>
    </row>
    <row r="448" ht="12.75" customHeight="1"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3"/>
      <c r="AA448" s="3"/>
      <c r="AB448" s="3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4"/>
    </row>
    <row r="449" ht="12.75" customHeight="1"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3"/>
      <c r="AA449" s="3"/>
      <c r="AB449" s="3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4"/>
    </row>
    <row r="450" ht="12.75" customHeight="1"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3"/>
      <c r="AA450" s="3"/>
      <c r="AB450" s="3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4"/>
    </row>
    <row r="451" ht="12.75" customHeight="1"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3"/>
      <c r="AA451" s="3"/>
      <c r="AB451" s="3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4"/>
    </row>
    <row r="452" ht="12.75" customHeight="1"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3"/>
      <c r="AA452" s="3"/>
      <c r="AB452" s="3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4"/>
    </row>
    <row r="453" ht="12.75" customHeight="1"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3"/>
      <c r="AA453" s="3"/>
      <c r="AB453" s="3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4"/>
    </row>
    <row r="454" ht="12.75" customHeight="1"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3"/>
      <c r="AA454" s="3"/>
      <c r="AB454" s="3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4"/>
    </row>
    <row r="455" ht="12.75" customHeight="1"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3"/>
      <c r="AA455" s="3"/>
      <c r="AB455" s="3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4"/>
    </row>
    <row r="456" ht="12.75" customHeight="1"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3"/>
      <c r="AA456" s="3"/>
      <c r="AB456" s="3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4"/>
    </row>
    <row r="457" ht="12.75" customHeight="1"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3"/>
      <c r="AA457" s="3"/>
      <c r="AB457" s="3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4"/>
    </row>
    <row r="458" ht="12.75" customHeight="1"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3"/>
      <c r="AA458" s="3"/>
      <c r="AB458" s="3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4"/>
    </row>
    <row r="459" ht="12.75" customHeight="1"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3"/>
      <c r="AA459" s="3"/>
      <c r="AB459" s="3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4"/>
    </row>
    <row r="460" ht="12.75" customHeight="1"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3"/>
      <c r="AA460" s="3"/>
      <c r="AB460" s="3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4"/>
    </row>
    <row r="461" ht="12.75" customHeight="1"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3"/>
      <c r="AA461" s="3"/>
      <c r="AB461" s="3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4"/>
    </row>
    <row r="462" ht="12.75" customHeight="1"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3"/>
      <c r="AA462" s="3"/>
      <c r="AB462" s="3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4"/>
    </row>
    <row r="463" ht="12.75" customHeight="1"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3"/>
      <c r="AA463" s="3"/>
      <c r="AB463" s="3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4"/>
    </row>
    <row r="464" ht="12.75" customHeight="1"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3"/>
      <c r="AA464" s="3"/>
      <c r="AB464" s="3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4"/>
    </row>
    <row r="465" ht="12.75" customHeight="1"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3"/>
      <c r="AA465" s="3"/>
      <c r="AB465" s="3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4"/>
    </row>
    <row r="466" ht="12.75" customHeight="1"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3"/>
      <c r="AA466" s="3"/>
      <c r="AB466" s="3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4"/>
    </row>
    <row r="467" ht="12.75" customHeight="1"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3"/>
      <c r="AA467" s="3"/>
      <c r="AB467" s="3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4"/>
    </row>
    <row r="468" ht="12.75" customHeight="1"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3"/>
      <c r="AA468" s="3"/>
      <c r="AB468" s="3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4"/>
    </row>
    <row r="469" ht="12.75" customHeight="1"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3"/>
      <c r="AA469" s="3"/>
      <c r="AB469" s="3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4"/>
    </row>
    <row r="470" ht="12.75" customHeight="1"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3"/>
      <c r="AA470" s="3"/>
      <c r="AB470" s="3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4"/>
    </row>
    <row r="471" ht="12.75" customHeight="1"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3"/>
      <c r="AA471" s="3"/>
      <c r="AB471" s="3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4"/>
    </row>
    <row r="472" ht="12.75" customHeight="1"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3"/>
      <c r="AA472" s="3"/>
      <c r="AB472" s="3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4"/>
    </row>
    <row r="473" ht="12.75" customHeight="1"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3"/>
      <c r="AA473" s="3"/>
      <c r="AB473" s="3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4"/>
    </row>
    <row r="474" ht="12.75" customHeight="1"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3"/>
      <c r="AA474" s="3"/>
      <c r="AB474" s="3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4"/>
    </row>
    <row r="475" ht="12.75" customHeight="1"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3"/>
      <c r="AA475" s="3"/>
      <c r="AB475" s="3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4"/>
    </row>
    <row r="476" ht="12.75" customHeight="1"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3"/>
      <c r="AA476" s="3"/>
      <c r="AB476" s="3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4"/>
    </row>
    <row r="477" ht="12.75" customHeight="1"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3"/>
      <c r="AA477" s="3"/>
      <c r="AB477" s="3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4"/>
    </row>
    <row r="478" ht="12.75" customHeight="1"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3"/>
      <c r="AA478" s="3"/>
      <c r="AB478" s="3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4"/>
    </row>
    <row r="479" ht="12.75" customHeight="1"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3"/>
      <c r="AA479" s="3"/>
      <c r="AB479" s="3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4"/>
    </row>
    <row r="480" ht="12.75" customHeight="1"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3"/>
      <c r="AA480" s="3"/>
      <c r="AB480" s="3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4"/>
    </row>
    <row r="481" ht="12.75" customHeight="1"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3"/>
      <c r="AA481" s="3"/>
      <c r="AB481" s="3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4"/>
    </row>
    <row r="482" ht="12.75" customHeight="1"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3"/>
      <c r="AA482" s="3"/>
      <c r="AB482" s="3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4"/>
    </row>
    <row r="483" ht="12.75" customHeight="1"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3"/>
      <c r="AA483" s="3"/>
      <c r="AB483" s="3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4"/>
    </row>
    <row r="484" ht="12.75" customHeight="1"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3"/>
      <c r="AA484" s="3"/>
      <c r="AB484" s="3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4"/>
    </row>
    <row r="485" ht="12.75" customHeight="1"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3"/>
      <c r="AA485" s="3"/>
      <c r="AB485" s="3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4"/>
    </row>
    <row r="486" ht="12.75" customHeight="1"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3"/>
      <c r="AA486" s="3"/>
      <c r="AB486" s="3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4"/>
    </row>
    <row r="487" ht="12.75" customHeight="1"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3"/>
      <c r="AA487" s="3"/>
      <c r="AB487" s="3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4"/>
    </row>
    <row r="488" ht="12.75" customHeight="1"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3"/>
      <c r="AA488" s="3"/>
      <c r="AB488" s="3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4"/>
    </row>
    <row r="489" ht="12.75" customHeight="1"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3"/>
      <c r="AA489" s="3"/>
      <c r="AB489" s="3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4"/>
    </row>
    <row r="490" ht="12.75" customHeight="1"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3"/>
      <c r="AA490" s="3"/>
      <c r="AB490" s="3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4"/>
    </row>
    <row r="491" ht="12.75" customHeight="1"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3"/>
      <c r="AA491" s="3"/>
      <c r="AB491" s="3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4"/>
    </row>
    <row r="492" ht="12.75" customHeight="1"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3"/>
      <c r="AA492" s="3"/>
      <c r="AB492" s="3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4"/>
    </row>
    <row r="493" ht="12.75" customHeight="1"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3"/>
      <c r="AA493" s="3"/>
      <c r="AB493" s="3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4"/>
    </row>
    <row r="494" ht="12.75" customHeight="1"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3"/>
      <c r="AA494" s="3"/>
      <c r="AB494" s="3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4"/>
    </row>
    <row r="495" ht="12.75" customHeight="1"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3"/>
      <c r="AA495" s="3"/>
      <c r="AB495" s="3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4"/>
    </row>
    <row r="496" ht="12.75" customHeight="1"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3"/>
      <c r="AA496" s="3"/>
      <c r="AB496" s="3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4"/>
    </row>
    <row r="497" ht="12.75" customHeight="1"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3"/>
      <c r="AA497" s="3"/>
      <c r="AB497" s="3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4"/>
    </row>
    <row r="498" ht="12.75" customHeight="1"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3"/>
      <c r="AA498" s="3"/>
      <c r="AB498" s="3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4"/>
    </row>
    <row r="499" ht="12.75" customHeight="1"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3"/>
      <c r="AA499" s="3"/>
      <c r="AB499" s="3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4"/>
    </row>
    <row r="500" ht="12.75" customHeight="1"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3"/>
      <c r="AA500" s="3"/>
      <c r="AB500" s="3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4"/>
    </row>
    <row r="501" ht="12.75" customHeight="1"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3"/>
      <c r="AA501" s="3"/>
      <c r="AB501" s="3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4"/>
    </row>
    <row r="502" ht="12.75" customHeight="1"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3"/>
      <c r="AA502" s="3"/>
      <c r="AB502" s="3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4"/>
    </row>
    <row r="503" ht="12.75" customHeight="1"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3"/>
      <c r="AA503" s="3"/>
      <c r="AB503" s="3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4"/>
    </row>
    <row r="504" ht="12.75" customHeight="1"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3"/>
      <c r="AA504" s="3"/>
      <c r="AB504" s="3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4"/>
    </row>
    <row r="505" ht="12.75" customHeight="1"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3"/>
      <c r="AA505" s="3"/>
      <c r="AB505" s="3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4"/>
    </row>
    <row r="506" ht="12.75" customHeight="1"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3"/>
      <c r="AA506" s="3"/>
      <c r="AB506" s="3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4"/>
    </row>
    <row r="507" ht="12.75" customHeight="1"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3"/>
      <c r="AA507" s="3"/>
      <c r="AB507" s="3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4"/>
    </row>
    <row r="508" ht="12.75" customHeight="1"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3"/>
      <c r="AA508" s="3"/>
      <c r="AB508" s="3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4"/>
    </row>
    <row r="509" ht="12.75" customHeight="1"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3"/>
      <c r="AA509" s="3"/>
      <c r="AB509" s="3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4"/>
    </row>
    <row r="510" ht="12.75" customHeight="1"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3"/>
      <c r="AA510" s="3"/>
      <c r="AB510" s="3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4"/>
    </row>
    <row r="511" ht="12.75" customHeight="1"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3"/>
      <c r="AA511" s="3"/>
      <c r="AB511" s="3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4"/>
    </row>
    <row r="512" ht="12.75" customHeight="1"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3"/>
      <c r="AA512" s="3"/>
      <c r="AB512" s="3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4"/>
    </row>
    <row r="513" ht="12.75" customHeight="1"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3"/>
      <c r="AA513" s="3"/>
      <c r="AB513" s="3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4"/>
    </row>
    <row r="514" ht="12.75" customHeight="1"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3"/>
      <c r="AA514" s="3"/>
      <c r="AB514" s="3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4"/>
    </row>
    <row r="515" ht="12.75" customHeight="1"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3"/>
      <c r="AA515" s="3"/>
      <c r="AB515" s="3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4"/>
    </row>
    <row r="516" ht="12.75" customHeight="1"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3"/>
      <c r="AA516" s="3"/>
      <c r="AB516" s="3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4"/>
    </row>
    <row r="517" ht="12.75" customHeight="1"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3"/>
      <c r="AA517" s="3"/>
      <c r="AB517" s="3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4"/>
    </row>
    <row r="518" ht="12.75" customHeight="1"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3"/>
      <c r="AA518" s="3"/>
      <c r="AB518" s="3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4"/>
    </row>
    <row r="519" ht="12.75" customHeight="1"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3"/>
      <c r="AA519" s="3"/>
      <c r="AB519" s="3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4"/>
    </row>
    <row r="520" ht="12.75" customHeight="1"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3"/>
      <c r="AA520" s="3"/>
      <c r="AB520" s="3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4"/>
    </row>
    <row r="521" ht="12.75" customHeight="1"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3"/>
      <c r="AA521" s="3"/>
      <c r="AB521" s="3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4"/>
    </row>
    <row r="522" ht="12.75" customHeight="1"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3"/>
      <c r="AA522" s="3"/>
      <c r="AB522" s="3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4"/>
    </row>
    <row r="523" ht="12.75" customHeight="1"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3"/>
      <c r="AA523" s="3"/>
      <c r="AB523" s="3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4"/>
    </row>
    <row r="524" ht="12.75" customHeight="1"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3"/>
      <c r="AA524" s="3"/>
      <c r="AB524" s="3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4"/>
    </row>
    <row r="525" ht="12.75" customHeight="1"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3"/>
      <c r="AA525" s="3"/>
      <c r="AB525" s="3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4"/>
    </row>
    <row r="526" ht="12.75" customHeight="1"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3"/>
      <c r="AA526" s="3"/>
      <c r="AB526" s="3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4"/>
    </row>
    <row r="527" ht="12.75" customHeight="1"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3"/>
      <c r="AA527" s="3"/>
      <c r="AB527" s="3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4"/>
    </row>
    <row r="528" ht="12.75" customHeight="1"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3"/>
      <c r="AA528" s="3"/>
      <c r="AB528" s="3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4"/>
    </row>
    <row r="529" ht="12.75" customHeight="1"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3"/>
      <c r="AA529" s="3"/>
      <c r="AB529" s="3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4"/>
    </row>
    <row r="530" ht="12.75" customHeight="1"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3"/>
      <c r="AA530" s="3"/>
      <c r="AB530" s="3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4"/>
    </row>
    <row r="531" ht="12.75" customHeight="1"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3"/>
      <c r="AA531" s="3"/>
      <c r="AB531" s="3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4"/>
    </row>
    <row r="532" ht="12.75" customHeight="1"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3"/>
      <c r="AA532" s="3"/>
      <c r="AB532" s="3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4"/>
    </row>
    <row r="533" ht="12.75" customHeight="1"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3"/>
      <c r="AA533" s="3"/>
      <c r="AB533" s="3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4"/>
    </row>
    <row r="534" ht="12.75" customHeight="1"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3"/>
      <c r="AA534" s="3"/>
      <c r="AB534" s="3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4"/>
    </row>
    <row r="535" ht="12.75" customHeight="1"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3"/>
      <c r="AA535" s="3"/>
      <c r="AB535" s="3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4"/>
    </row>
    <row r="536" ht="12.75" customHeight="1"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3"/>
      <c r="AA536" s="3"/>
      <c r="AB536" s="3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4"/>
    </row>
    <row r="537" ht="12.75" customHeight="1"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3"/>
      <c r="AA537" s="3"/>
      <c r="AB537" s="3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4"/>
    </row>
    <row r="538" ht="12.75" customHeight="1"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3"/>
      <c r="AA538" s="3"/>
      <c r="AB538" s="3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4"/>
    </row>
    <row r="539" ht="12.75" customHeight="1"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3"/>
      <c r="AA539" s="3"/>
      <c r="AB539" s="3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4"/>
    </row>
    <row r="540" ht="12.75" customHeight="1"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3"/>
      <c r="AA540" s="3"/>
      <c r="AB540" s="3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4"/>
    </row>
    <row r="541" ht="12.75" customHeight="1"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3"/>
      <c r="AA541" s="3"/>
      <c r="AB541" s="3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4"/>
    </row>
    <row r="542" ht="12.75" customHeight="1"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3"/>
      <c r="AA542" s="3"/>
      <c r="AB542" s="3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4"/>
    </row>
    <row r="543" ht="12.75" customHeight="1"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3"/>
      <c r="AA543" s="3"/>
      <c r="AB543" s="3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4"/>
    </row>
    <row r="544" ht="12.75" customHeight="1"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3"/>
      <c r="AA544" s="3"/>
      <c r="AB544" s="3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4"/>
    </row>
    <row r="545" ht="12.75" customHeight="1"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3"/>
      <c r="AA545" s="3"/>
      <c r="AB545" s="3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4"/>
    </row>
    <row r="546" ht="12.75" customHeight="1"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3"/>
      <c r="AA546" s="3"/>
      <c r="AB546" s="3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4"/>
    </row>
    <row r="547" ht="12.75" customHeight="1"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3"/>
      <c r="AA547" s="3"/>
      <c r="AB547" s="3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4"/>
    </row>
    <row r="548" ht="12.75" customHeight="1"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3"/>
      <c r="AA548" s="3"/>
      <c r="AB548" s="3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4"/>
    </row>
    <row r="549" ht="12.75" customHeight="1"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3"/>
      <c r="AA549" s="3"/>
      <c r="AB549" s="3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4"/>
    </row>
    <row r="550" ht="12.75" customHeight="1"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3"/>
      <c r="AA550" s="3"/>
      <c r="AB550" s="3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4"/>
    </row>
    <row r="551" ht="12.75" customHeight="1"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3"/>
      <c r="AA551" s="3"/>
      <c r="AB551" s="3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4"/>
    </row>
    <row r="552" ht="12.75" customHeight="1"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3"/>
      <c r="AA552" s="3"/>
      <c r="AB552" s="3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4"/>
    </row>
    <row r="553" ht="12.75" customHeight="1"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3"/>
      <c r="AA553" s="3"/>
      <c r="AB553" s="3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4"/>
    </row>
    <row r="554" ht="12.75" customHeight="1"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3"/>
      <c r="AA554" s="3"/>
      <c r="AB554" s="3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4"/>
    </row>
    <row r="555" ht="12.75" customHeight="1"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3"/>
      <c r="AA555" s="3"/>
      <c r="AB555" s="3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4"/>
    </row>
    <row r="556" ht="12.75" customHeight="1"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3"/>
      <c r="AA556" s="3"/>
      <c r="AB556" s="3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4"/>
    </row>
    <row r="557" ht="12.75" customHeight="1"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3"/>
      <c r="AA557" s="3"/>
      <c r="AB557" s="3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4"/>
    </row>
    <row r="558" ht="12.75" customHeight="1"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3"/>
      <c r="AA558" s="3"/>
      <c r="AB558" s="3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4"/>
    </row>
    <row r="559" ht="12.75" customHeight="1"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3"/>
      <c r="AA559" s="3"/>
      <c r="AB559" s="3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4"/>
    </row>
    <row r="560" ht="12.75" customHeight="1"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3"/>
      <c r="AA560" s="3"/>
      <c r="AB560" s="3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4"/>
    </row>
    <row r="561" ht="12.75" customHeight="1"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3"/>
      <c r="AA561" s="3"/>
      <c r="AB561" s="3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4"/>
    </row>
    <row r="562" ht="12.75" customHeight="1"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3"/>
      <c r="AA562" s="3"/>
      <c r="AB562" s="3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4"/>
    </row>
    <row r="563" ht="12.75" customHeight="1"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3"/>
      <c r="AA563" s="3"/>
      <c r="AB563" s="3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4"/>
    </row>
    <row r="564" ht="12.75" customHeight="1"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3"/>
      <c r="AA564" s="3"/>
      <c r="AB564" s="3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4"/>
    </row>
    <row r="565" ht="12.75" customHeight="1"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3"/>
      <c r="AA565" s="3"/>
      <c r="AB565" s="3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4"/>
    </row>
    <row r="566" ht="12.75" customHeight="1"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3"/>
      <c r="AA566" s="3"/>
      <c r="AB566" s="3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4"/>
    </row>
    <row r="567" ht="12.75" customHeight="1"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3"/>
      <c r="AA567" s="3"/>
      <c r="AB567" s="3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4"/>
    </row>
    <row r="568" ht="12.75" customHeight="1"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3"/>
      <c r="AA568" s="3"/>
      <c r="AB568" s="3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4"/>
    </row>
    <row r="569" ht="12.75" customHeight="1"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3"/>
      <c r="AA569" s="3"/>
      <c r="AB569" s="3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4"/>
    </row>
    <row r="570" ht="12.75" customHeight="1"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3"/>
      <c r="AA570" s="3"/>
      <c r="AB570" s="3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4"/>
    </row>
    <row r="571" ht="12.75" customHeight="1"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3"/>
      <c r="AA571" s="3"/>
      <c r="AB571" s="3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4"/>
    </row>
    <row r="572" ht="12.75" customHeight="1"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3"/>
      <c r="AA572" s="3"/>
      <c r="AB572" s="3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4"/>
    </row>
    <row r="573" ht="12.75" customHeight="1"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3"/>
      <c r="AA573" s="3"/>
      <c r="AB573" s="3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4"/>
    </row>
    <row r="574" ht="12.75" customHeight="1"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3"/>
      <c r="AA574" s="3"/>
      <c r="AB574" s="3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4"/>
    </row>
    <row r="575" ht="12.75" customHeight="1"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3"/>
      <c r="AA575" s="3"/>
      <c r="AB575" s="3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4"/>
    </row>
    <row r="576" ht="12.75" customHeight="1"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3"/>
      <c r="AA576" s="3"/>
      <c r="AB576" s="3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4"/>
    </row>
    <row r="577" ht="12.75" customHeight="1"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3"/>
      <c r="AA577" s="3"/>
      <c r="AB577" s="3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4"/>
    </row>
    <row r="578" ht="12.75" customHeight="1"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3"/>
      <c r="AA578" s="3"/>
      <c r="AB578" s="3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4"/>
    </row>
    <row r="579" ht="12.75" customHeight="1"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3"/>
      <c r="AA579" s="3"/>
      <c r="AB579" s="3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4"/>
    </row>
    <row r="580" ht="12.75" customHeight="1"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3"/>
      <c r="AA580" s="3"/>
      <c r="AB580" s="3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4"/>
    </row>
    <row r="581" ht="12.75" customHeight="1"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3"/>
      <c r="AA581" s="3"/>
      <c r="AB581" s="3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4"/>
    </row>
    <row r="582" ht="12.75" customHeight="1"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3"/>
      <c r="AA582" s="3"/>
      <c r="AB582" s="3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4"/>
    </row>
    <row r="583" ht="12.75" customHeight="1"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3"/>
      <c r="AA583" s="3"/>
      <c r="AB583" s="3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4"/>
    </row>
    <row r="584" ht="12.75" customHeight="1"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3"/>
      <c r="AA584" s="3"/>
      <c r="AB584" s="3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4"/>
    </row>
    <row r="585" ht="12.75" customHeight="1"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3"/>
      <c r="AA585" s="3"/>
      <c r="AB585" s="3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4"/>
    </row>
    <row r="586" ht="12.75" customHeight="1"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3"/>
      <c r="AA586" s="3"/>
      <c r="AB586" s="3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4"/>
    </row>
    <row r="587" ht="12.75" customHeight="1"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3"/>
      <c r="AA587" s="3"/>
      <c r="AB587" s="3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4"/>
    </row>
    <row r="588" ht="12.75" customHeight="1"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3"/>
      <c r="AA588" s="3"/>
      <c r="AB588" s="3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4"/>
    </row>
    <row r="589" ht="12.75" customHeight="1"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3"/>
      <c r="AA589" s="3"/>
      <c r="AB589" s="3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4"/>
    </row>
    <row r="590" ht="12.75" customHeight="1"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3"/>
      <c r="AA590" s="3"/>
      <c r="AB590" s="3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4"/>
    </row>
    <row r="591" ht="12.75" customHeight="1"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3"/>
      <c r="AA591" s="3"/>
      <c r="AB591" s="3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4"/>
    </row>
    <row r="592" ht="12.75" customHeight="1"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3"/>
      <c r="AA592" s="3"/>
      <c r="AB592" s="3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4"/>
    </row>
    <row r="593" ht="12.75" customHeight="1"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3"/>
      <c r="AA593" s="3"/>
      <c r="AB593" s="3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4"/>
    </row>
    <row r="594" ht="12.75" customHeight="1"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3"/>
      <c r="AA594" s="3"/>
      <c r="AB594" s="3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4"/>
    </row>
    <row r="595" ht="12.75" customHeight="1"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3"/>
      <c r="AA595" s="3"/>
      <c r="AB595" s="3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4"/>
    </row>
    <row r="596" ht="12.75" customHeight="1"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3"/>
      <c r="AA596" s="3"/>
      <c r="AB596" s="3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4"/>
    </row>
    <row r="597" ht="12.75" customHeight="1"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3"/>
      <c r="AA597" s="3"/>
      <c r="AB597" s="3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4"/>
    </row>
    <row r="598" ht="12.75" customHeight="1"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3"/>
      <c r="AA598" s="3"/>
      <c r="AB598" s="3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4"/>
    </row>
    <row r="599" ht="12.75" customHeight="1"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3"/>
      <c r="AA599" s="3"/>
      <c r="AB599" s="3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4"/>
    </row>
    <row r="600" ht="12.75" customHeight="1"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3"/>
      <c r="AA600" s="3"/>
      <c r="AB600" s="3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4"/>
    </row>
    <row r="601" ht="12.75" customHeight="1"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3"/>
      <c r="AA601" s="3"/>
      <c r="AB601" s="3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4"/>
    </row>
    <row r="602" ht="12.75" customHeight="1"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3"/>
      <c r="AA602" s="3"/>
      <c r="AB602" s="3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4"/>
    </row>
    <row r="603" ht="12.75" customHeight="1"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3"/>
      <c r="AA603" s="3"/>
      <c r="AB603" s="3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4"/>
    </row>
    <row r="604" ht="12.75" customHeight="1"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3"/>
      <c r="AA604" s="3"/>
      <c r="AB604" s="3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4"/>
    </row>
    <row r="605" ht="12.75" customHeight="1"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3"/>
      <c r="AA605" s="3"/>
      <c r="AB605" s="3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4"/>
    </row>
    <row r="606" ht="12.75" customHeight="1"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3"/>
      <c r="AA606" s="3"/>
      <c r="AB606" s="3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4"/>
    </row>
    <row r="607" ht="12.75" customHeight="1"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3"/>
      <c r="AA607" s="3"/>
      <c r="AB607" s="3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4"/>
    </row>
    <row r="608" ht="12.75" customHeight="1"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3"/>
      <c r="AA608" s="3"/>
      <c r="AB608" s="3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4"/>
    </row>
    <row r="609" ht="12.75" customHeight="1"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3"/>
      <c r="AA609" s="3"/>
      <c r="AB609" s="3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4"/>
    </row>
    <row r="610" ht="12.75" customHeight="1"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3"/>
      <c r="AA610" s="3"/>
      <c r="AB610" s="3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4"/>
    </row>
    <row r="611" ht="12.75" customHeight="1"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3"/>
      <c r="AA611" s="3"/>
      <c r="AB611" s="3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4"/>
    </row>
    <row r="612" ht="12.75" customHeight="1"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3"/>
      <c r="AA612" s="3"/>
      <c r="AB612" s="3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4"/>
    </row>
    <row r="613" ht="12.75" customHeight="1"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3"/>
      <c r="AA613" s="3"/>
      <c r="AB613" s="3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4"/>
    </row>
    <row r="614" ht="12.75" customHeight="1"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3"/>
      <c r="AA614" s="3"/>
      <c r="AB614" s="3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4"/>
    </row>
    <row r="615" ht="12.75" customHeight="1"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3"/>
      <c r="AA615" s="3"/>
      <c r="AB615" s="3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4"/>
    </row>
    <row r="616" ht="12.75" customHeight="1"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3"/>
      <c r="AA616" s="3"/>
      <c r="AB616" s="3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4"/>
    </row>
    <row r="617" ht="12.75" customHeight="1"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3"/>
      <c r="AA617" s="3"/>
      <c r="AB617" s="3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4"/>
    </row>
    <row r="618" ht="12.75" customHeight="1"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3"/>
      <c r="AA618" s="3"/>
      <c r="AB618" s="3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4"/>
    </row>
    <row r="619" ht="12.75" customHeight="1"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3"/>
      <c r="AA619" s="3"/>
      <c r="AB619" s="3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4"/>
    </row>
    <row r="620" ht="12.75" customHeight="1"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3"/>
      <c r="AA620" s="3"/>
      <c r="AB620" s="3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4"/>
    </row>
    <row r="621" ht="12.75" customHeight="1"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3"/>
      <c r="AA621" s="3"/>
      <c r="AB621" s="3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4"/>
    </row>
    <row r="622" ht="12.75" customHeight="1"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3"/>
      <c r="AA622" s="3"/>
      <c r="AB622" s="3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4"/>
    </row>
    <row r="623" ht="12.75" customHeight="1"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3"/>
      <c r="AA623" s="3"/>
      <c r="AB623" s="3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4"/>
    </row>
    <row r="624" ht="12.75" customHeight="1"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3"/>
      <c r="AA624" s="3"/>
      <c r="AB624" s="3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4"/>
    </row>
    <row r="625" ht="12.75" customHeight="1"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3"/>
      <c r="AA625" s="3"/>
      <c r="AB625" s="3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4"/>
    </row>
    <row r="626" ht="12.75" customHeight="1"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3"/>
      <c r="AA626" s="3"/>
      <c r="AB626" s="3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4"/>
    </row>
    <row r="627" ht="12.75" customHeight="1"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3"/>
      <c r="AA627" s="3"/>
      <c r="AB627" s="3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4"/>
    </row>
    <row r="628" ht="12.75" customHeight="1"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3"/>
      <c r="AA628" s="3"/>
      <c r="AB628" s="3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4"/>
    </row>
    <row r="629" ht="12.75" customHeight="1"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3"/>
      <c r="AA629" s="3"/>
      <c r="AB629" s="3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4"/>
    </row>
    <row r="630" ht="12.75" customHeight="1"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3"/>
      <c r="AA630" s="3"/>
      <c r="AB630" s="3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4"/>
    </row>
    <row r="631" ht="12.75" customHeight="1"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3"/>
      <c r="AA631" s="3"/>
      <c r="AB631" s="3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4"/>
    </row>
    <row r="632" ht="12.75" customHeight="1"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3"/>
      <c r="AA632" s="3"/>
      <c r="AB632" s="3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4"/>
    </row>
    <row r="633" ht="12.75" customHeight="1"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3"/>
      <c r="AA633" s="3"/>
      <c r="AB633" s="3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4"/>
    </row>
    <row r="634" ht="12.75" customHeight="1"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3"/>
      <c r="AA634" s="3"/>
      <c r="AB634" s="3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4"/>
    </row>
    <row r="635" ht="12.75" customHeight="1"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3"/>
      <c r="AA635" s="3"/>
      <c r="AB635" s="3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4"/>
    </row>
    <row r="636" ht="12.75" customHeight="1"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3"/>
      <c r="AA636" s="3"/>
      <c r="AB636" s="3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4"/>
    </row>
    <row r="637" ht="12.75" customHeight="1"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3"/>
      <c r="AA637" s="3"/>
      <c r="AB637" s="3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4"/>
    </row>
    <row r="638" ht="12.75" customHeight="1"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3"/>
      <c r="AA638" s="3"/>
      <c r="AB638" s="3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4"/>
    </row>
    <row r="639" ht="12.75" customHeight="1"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3"/>
      <c r="AA639" s="3"/>
      <c r="AB639" s="3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4"/>
    </row>
    <row r="640" ht="12.75" customHeight="1"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3"/>
      <c r="AA640" s="3"/>
      <c r="AB640" s="3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4"/>
    </row>
    <row r="641" ht="12.75" customHeight="1"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3"/>
      <c r="AA641" s="3"/>
      <c r="AB641" s="3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4"/>
    </row>
    <row r="642" ht="12.75" customHeight="1"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3"/>
      <c r="AA642" s="3"/>
      <c r="AB642" s="3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4"/>
    </row>
    <row r="643" ht="12.75" customHeight="1"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3"/>
      <c r="AA643" s="3"/>
      <c r="AB643" s="3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4"/>
    </row>
    <row r="644" ht="12.75" customHeight="1"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3"/>
      <c r="AA644" s="3"/>
      <c r="AB644" s="3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4"/>
    </row>
    <row r="645" ht="12.75" customHeight="1"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3"/>
      <c r="AA645" s="3"/>
      <c r="AB645" s="3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4"/>
    </row>
    <row r="646" ht="12.75" customHeight="1"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3"/>
      <c r="AA646" s="3"/>
      <c r="AB646" s="3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4"/>
    </row>
    <row r="647" ht="12.75" customHeight="1"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3"/>
      <c r="AA647" s="3"/>
      <c r="AB647" s="3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4"/>
    </row>
    <row r="648" ht="12.75" customHeight="1"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3"/>
      <c r="AA648" s="3"/>
      <c r="AB648" s="3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4"/>
    </row>
    <row r="649" ht="12.75" customHeight="1"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3"/>
      <c r="AA649" s="3"/>
      <c r="AB649" s="3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4"/>
    </row>
    <row r="650" ht="12.75" customHeight="1"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3"/>
      <c r="AA650" s="3"/>
      <c r="AB650" s="3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4"/>
    </row>
    <row r="651" ht="12.75" customHeight="1"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3"/>
      <c r="AA651" s="3"/>
      <c r="AB651" s="3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4"/>
    </row>
    <row r="652" ht="12.75" customHeight="1"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3"/>
      <c r="AA652" s="3"/>
      <c r="AB652" s="3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4"/>
    </row>
    <row r="653" ht="12.75" customHeight="1"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3"/>
      <c r="AA653" s="3"/>
      <c r="AB653" s="3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4"/>
    </row>
    <row r="654" ht="12.75" customHeight="1"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3"/>
      <c r="AA654" s="3"/>
      <c r="AB654" s="3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4"/>
    </row>
    <row r="655" ht="12.75" customHeight="1"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3"/>
      <c r="AA655" s="3"/>
      <c r="AB655" s="3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4"/>
    </row>
    <row r="656" ht="12.75" customHeight="1"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3"/>
      <c r="AA656" s="3"/>
      <c r="AB656" s="3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4"/>
    </row>
    <row r="657" ht="12.75" customHeight="1"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3"/>
      <c r="AA657" s="3"/>
      <c r="AB657" s="3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4"/>
    </row>
    <row r="658" ht="12.75" customHeight="1"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3"/>
      <c r="AA658" s="3"/>
      <c r="AB658" s="3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4"/>
    </row>
    <row r="659" ht="12.75" customHeight="1"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3"/>
      <c r="AA659" s="3"/>
      <c r="AB659" s="3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4"/>
    </row>
    <row r="660" ht="12.75" customHeight="1"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3"/>
      <c r="AA660" s="3"/>
      <c r="AB660" s="3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4"/>
    </row>
    <row r="661" ht="12.75" customHeight="1"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3"/>
      <c r="AA661" s="3"/>
      <c r="AB661" s="3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4"/>
    </row>
    <row r="662" ht="12.75" customHeight="1"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3"/>
      <c r="AA662" s="3"/>
      <c r="AB662" s="3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4"/>
    </row>
    <row r="663" ht="12.75" customHeight="1"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3"/>
      <c r="AA663" s="3"/>
      <c r="AB663" s="3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4"/>
    </row>
    <row r="664" ht="12.75" customHeight="1"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3"/>
      <c r="AA664" s="3"/>
      <c r="AB664" s="3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4"/>
    </row>
    <row r="665" ht="12.75" customHeight="1"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3"/>
      <c r="AA665" s="3"/>
      <c r="AB665" s="3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4"/>
    </row>
    <row r="666" ht="12.75" customHeight="1"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3"/>
      <c r="AA666" s="3"/>
      <c r="AB666" s="3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4"/>
    </row>
    <row r="667" ht="12.75" customHeight="1"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3"/>
      <c r="AA667" s="3"/>
      <c r="AB667" s="3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4"/>
    </row>
    <row r="668" ht="12.75" customHeight="1"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3"/>
      <c r="AA668" s="3"/>
      <c r="AB668" s="3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4"/>
    </row>
    <row r="669" ht="12.75" customHeight="1"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3"/>
      <c r="AA669" s="3"/>
      <c r="AB669" s="3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4"/>
    </row>
    <row r="670" ht="12.75" customHeight="1"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3"/>
      <c r="AA670" s="3"/>
      <c r="AB670" s="3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4"/>
    </row>
    <row r="671" ht="12.75" customHeight="1"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3"/>
      <c r="AA671" s="3"/>
      <c r="AB671" s="3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4"/>
    </row>
    <row r="672" ht="12.75" customHeight="1"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3"/>
      <c r="AA672" s="3"/>
      <c r="AB672" s="3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4"/>
    </row>
    <row r="673" ht="12.75" customHeight="1"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3"/>
      <c r="AA673" s="3"/>
      <c r="AB673" s="3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4"/>
    </row>
    <row r="674" ht="12.75" customHeight="1"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3"/>
      <c r="AA674" s="3"/>
      <c r="AB674" s="3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4"/>
    </row>
    <row r="675" ht="12.75" customHeight="1"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3"/>
      <c r="AA675" s="3"/>
      <c r="AB675" s="3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4"/>
    </row>
    <row r="676" ht="12.75" customHeight="1"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3"/>
      <c r="AA676" s="3"/>
      <c r="AB676" s="3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4"/>
    </row>
    <row r="677" ht="12.75" customHeight="1"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3"/>
      <c r="AA677" s="3"/>
      <c r="AB677" s="3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4"/>
    </row>
    <row r="678" ht="12.75" customHeight="1"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3"/>
      <c r="AA678" s="3"/>
      <c r="AB678" s="3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4"/>
    </row>
    <row r="679" ht="12.75" customHeight="1"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3"/>
      <c r="AA679" s="3"/>
      <c r="AB679" s="3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4"/>
    </row>
    <row r="680" ht="12.75" customHeight="1"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3"/>
      <c r="AA680" s="3"/>
      <c r="AB680" s="3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4"/>
    </row>
    <row r="681" ht="12.75" customHeight="1"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3"/>
      <c r="AA681" s="3"/>
      <c r="AB681" s="3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4"/>
    </row>
    <row r="682" ht="12.75" customHeight="1"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3"/>
      <c r="AA682" s="3"/>
      <c r="AB682" s="3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4"/>
    </row>
    <row r="683" ht="12.75" customHeight="1"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3"/>
      <c r="AA683" s="3"/>
      <c r="AB683" s="3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4"/>
    </row>
    <row r="684" ht="12.75" customHeight="1"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3"/>
      <c r="AA684" s="3"/>
      <c r="AB684" s="3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4"/>
    </row>
    <row r="685" ht="12.75" customHeight="1"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3"/>
      <c r="AA685" s="3"/>
      <c r="AB685" s="3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4"/>
    </row>
    <row r="686" ht="12.75" customHeight="1"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3"/>
      <c r="AA686" s="3"/>
      <c r="AB686" s="3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4"/>
    </row>
    <row r="687" ht="12.75" customHeight="1"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3"/>
      <c r="AA687" s="3"/>
      <c r="AB687" s="3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4"/>
    </row>
    <row r="688" ht="12.75" customHeight="1"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3"/>
      <c r="AA688" s="3"/>
      <c r="AB688" s="3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4"/>
    </row>
    <row r="689" ht="12.75" customHeight="1"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3"/>
      <c r="AA689" s="3"/>
      <c r="AB689" s="3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4"/>
    </row>
    <row r="690" ht="12.75" customHeight="1"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3"/>
      <c r="AA690" s="3"/>
      <c r="AB690" s="3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4"/>
    </row>
    <row r="691" ht="12.75" customHeight="1"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3"/>
      <c r="AA691" s="3"/>
      <c r="AB691" s="3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4"/>
    </row>
    <row r="692" ht="12.75" customHeight="1"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3"/>
      <c r="AA692" s="3"/>
      <c r="AB692" s="3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4"/>
    </row>
    <row r="693" ht="12.75" customHeight="1"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3"/>
      <c r="AA693" s="3"/>
      <c r="AB693" s="3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4"/>
    </row>
    <row r="694" ht="12.75" customHeight="1"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3"/>
      <c r="AA694" s="3"/>
      <c r="AB694" s="3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4"/>
    </row>
    <row r="695" ht="12.75" customHeight="1"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3"/>
      <c r="AA695" s="3"/>
      <c r="AB695" s="3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4"/>
    </row>
    <row r="696" ht="12.75" customHeight="1"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3"/>
      <c r="AA696" s="3"/>
      <c r="AB696" s="3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4"/>
    </row>
    <row r="697" ht="12.75" customHeight="1"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3"/>
      <c r="AA697" s="3"/>
      <c r="AB697" s="3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4"/>
    </row>
    <row r="698" ht="12.75" customHeight="1"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3"/>
      <c r="AA698" s="3"/>
      <c r="AB698" s="3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4"/>
    </row>
    <row r="699" ht="12.75" customHeight="1"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3"/>
      <c r="AA699" s="3"/>
      <c r="AB699" s="3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4"/>
    </row>
    <row r="700" ht="12.75" customHeight="1"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3"/>
      <c r="AA700" s="3"/>
      <c r="AB700" s="3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4"/>
    </row>
    <row r="701" ht="12.75" customHeight="1"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3"/>
      <c r="AA701" s="3"/>
      <c r="AB701" s="3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4"/>
    </row>
    <row r="702" ht="12.75" customHeight="1"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3"/>
      <c r="AA702" s="3"/>
      <c r="AB702" s="3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4"/>
    </row>
    <row r="703" ht="12.75" customHeight="1"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3"/>
      <c r="AA703" s="3"/>
      <c r="AB703" s="3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4"/>
    </row>
    <row r="704" ht="12.75" customHeight="1"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3"/>
      <c r="AA704" s="3"/>
      <c r="AB704" s="3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4"/>
    </row>
    <row r="705" ht="12.75" customHeight="1"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3"/>
      <c r="AA705" s="3"/>
      <c r="AB705" s="3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4"/>
    </row>
    <row r="706" ht="12.75" customHeight="1"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3"/>
      <c r="AA706" s="3"/>
      <c r="AB706" s="3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4"/>
    </row>
    <row r="707" ht="12.75" customHeight="1"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3"/>
      <c r="AA707" s="3"/>
      <c r="AB707" s="3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4"/>
    </row>
    <row r="708" ht="12.75" customHeight="1"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3"/>
      <c r="AA708" s="3"/>
      <c r="AB708" s="3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4"/>
    </row>
    <row r="709" ht="12.75" customHeight="1"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3"/>
      <c r="AA709" s="3"/>
      <c r="AB709" s="3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4"/>
    </row>
    <row r="710" ht="12.75" customHeight="1"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3"/>
      <c r="AA710" s="3"/>
      <c r="AB710" s="3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4"/>
    </row>
    <row r="711" ht="12.75" customHeight="1"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3"/>
      <c r="AA711" s="3"/>
      <c r="AB711" s="3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4"/>
    </row>
    <row r="712" ht="12.75" customHeight="1"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3"/>
      <c r="AA712" s="3"/>
      <c r="AB712" s="3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4"/>
    </row>
    <row r="713" ht="12.75" customHeight="1"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3"/>
      <c r="AA713" s="3"/>
      <c r="AB713" s="3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4"/>
    </row>
    <row r="714" ht="12.75" customHeight="1"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3"/>
      <c r="AA714" s="3"/>
      <c r="AB714" s="3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4"/>
    </row>
    <row r="715" ht="12.75" customHeight="1"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3"/>
      <c r="AA715" s="3"/>
      <c r="AB715" s="3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4"/>
    </row>
    <row r="716" ht="12.75" customHeight="1"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3"/>
      <c r="AA716" s="3"/>
      <c r="AB716" s="3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4"/>
    </row>
    <row r="717" ht="12.75" customHeight="1"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3"/>
      <c r="AA717" s="3"/>
      <c r="AB717" s="3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4"/>
    </row>
    <row r="718" ht="12.75" customHeight="1"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3"/>
      <c r="AA718" s="3"/>
      <c r="AB718" s="3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4"/>
    </row>
    <row r="719" ht="12.75" customHeight="1"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3"/>
      <c r="AA719" s="3"/>
      <c r="AB719" s="3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4"/>
    </row>
    <row r="720" ht="12.75" customHeight="1"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3"/>
      <c r="AA720" s="3"/>
      <c r="AB720" s="3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4"/>
    </row>
    <row r="721" ht="12.75" customHeight="1"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3"/>
      <c r="AA721" s="3"/>
      <c r="AB721" s="3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4"/>
    </row>
    <row r="722" ht="12.75" customHeight="1"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3"/>
      <c r="AA722" s="3"/>
      <c r="AB722" s="3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4"/>
    </row>
    <row r="723" ht="12.75" customHeight="1"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3"/>
      <c r="AA723" s="3"/>
      <c r="AB723" s="3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4"/>
    </row>
    <row r="724" ht="12.75" customHeight="1"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3"/>
      <c r="AA724" s="3"/>
      <c r="AB724" s="3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4"/>
    </row>
    <row r="725" ht="12.75" customHeight="1"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3"/>
      <c r="AA725" s="3"/>
      <c r="AB725" s="3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4"/>
    </row>
    <row r="726" ht="12.75" customHeight="1"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3"/>
      <c r="AA726" s="3"/>
      <c r="AB726" s="3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4"/>
    </row>
    <row r="727" ht="12.75" customHeight="1"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3"/>
      <c r="AA727" s="3"/>
      <c r="AB727" s="3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4"/>
    </row>
    <row r="728" ht="12.75" customHeight="1"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3"/>
      <c r="AA728" s="3"/>
      <c r="AB728" s="3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4"/>
    </row>
    <row r="729" ht="12.75" customHeight="1"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3"/>
      <c r="AA729" s="3"/>
      <c r="AB729" s="3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4"/>
    </row>
    <row r="730" ht="12.75" customHeight="1"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3"/>
      <c r="AA730" s="3"/>
      <c r="AB730" s="3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4"/>
    </row>
    <row r="731" ht="12.75" customHeight="1"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3"/>
      <c r="AA731" s="3"/>
      <c r="AB731" s="3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4"/>
    </row>
    <row r="732" ht="12.75" customHeight="1"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3"/>
      <c r="AA732" s="3"/>
      <c r="AB732" s="3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4"/>
    </row>
    <row r="733" ht="12.75" customHeight="1"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3"/>
      <c r="AA733" s="3"/>
      <c r="AB733" s="3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4"/>
    </row>
    <row r="734" ht="12.75" customHeight="1"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3"/>
      <c r="AA734" s="3"/>
      <c r="AB734" s="3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4"/>
    </row>
    <row r="735" ht="12.75" customHeight="1"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3"/>
      <c r="AA735" s="3"/>
      <c r="AB735" s="3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4"/>
    </row>
    <row r="736" ht="12.75" customHeight="1"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3"/>
      <c r="AA736" s="3"/>
      <c r="AB736" s="3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4"/>
    </row>
    <row r="737" ht="12.75" customHeight="1"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3"/>
      <c r="AA737" s="3"/>
      <c r="AB737" s="3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4"/>
    </row>
    <row r="738" ht="12.75" customHeight="1"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3"/>
      <c r="AA738" s="3"/>
      <c r="AB738" s="3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4"/>
    </row>
    <row r="739" ht="12.75" customHeight="1"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3"/>
      <c r="AA739" s="3"/>
      <c r="AB739" s="3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4"/>
    </row>
    <row r="740" ht="12.75" customHeight="1"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3"/>
      <c r="AA740" s="3"/>
      <c r="AB740" s="3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4"/>
    </row>
    <row r="741" ht="12.75" customHeight="1"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3"/>
      <c r="AA741" s="3"/>
      <c r="AB741" s="3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4"/>
    </row>
    <row r="742" ht="12.75" customHeight="1"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3"/>
      <c r="AA742" s="3"/>
      <c r="AB742" s="3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4"/>
    </row>
    <row r="743" ht="12.75" customHeight="1"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3"/>
      <c r="AA743" s="3"/>
      <c r="AB743" s="3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4"/>
    </row>
    <row r="744" ht="12.75" customHeight="1"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3"/>
      <c r="AA744" s="3"/>
      <c r="AB744" s="3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4"/>
    </row>
    <row r="745" ht="12.75" customHeight="1"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3"/>
      <c r="AA745" s="3"/>
      <c r="AB745" s="3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4"/>
    </row>
    <row r="746" ht="12.75" customHeight="1"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3"/>
      <c r="AA746" s="3"/>
      <c r="AB746" s="3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4"/>
    </row>
    <row r="747" ht="12.75" customHeight="1"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3"/>
      <c r="AA747" s="3"/>
      <c r="AB747" s="3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4"/>
    </row>
    <row r="748" ht="12.75" customHeight="1"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3"/>
      <c r="AA748" s="3"/>
      <c r="AB748" s="3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4"/>
    </row>
    <row r="749" ht="12.75" customHeight="1"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3"/>
      <c r="AA749" s="3"/>
      <c r="AB749" s="3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4"/>
    </row>
    <row r="750" ht="12.75" customHeight="1"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3"/>
      <c r="AA750" s="3"/>
      <c r="AB750" s="3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4"/>
    </row>
    <row r="751" ht="12.75" customHeight="1"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3"/>
      <c r="AA751" s="3"/>
      <c r="AB751" s="3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4"/>
    </row>
    <row r="752" ht="12.75" customHeight="1"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3"/>
      <c r="AA752" s="3"/>
      <c r="AB752" s="3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4"/>
    </row>
    <row r="753" ht="12.75" customHeight="1"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3"/>
      <c r="AA753" s="3"/>
      <c r="AB753" s="3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4"/>
    </row>
    <row r="754" ht="12.75" customHeight="1"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3"/>
      <c r="AA754" s="3"/>
      <c r="AB754" s="3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4"/>
    </row>
    <row r="755" ht="12.75" customHeight="1"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3"/>
      <c r="AA755" s="3"/>
      <c r="AB755" s="3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4"/>
    </row>
    <row r="756" ht="12.75" customHeight="1"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3"/>
      <c r="AA756" s="3"/>
      <c r="AB756" s="3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4"/>
    </row>
    <row r="757" ht="12.75" customHeight="1"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3"/>
      <c r="AA757" s="3"/>
      <c r="AB757" s="3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4"/>
    </row>
    <row r="758" ht="12.75" customHeight="1"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3"/>
      <c r="AA758" s="3"/>
      <c r="AB758" s="3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4"/>
    </row>
    <row r="759" ht="12.75" customHeight="1"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3"/>
      <c r="AA759" s="3"/>
      <c r="AB759" s="3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4"/>
    </row>
    <row r="760" ht="12.75" customHeight="1"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3"/>
      <c r="AA760" s="3"/>
      <c r="AB760" s="3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4"/>
    </row>
    <row r="761" ht="12.75" customHeight="1"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3"/>
      <c r="AA761" s="3"/>
      <c r="AB761" s="3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4"/>
    </row>
    <row r="762" ht="12.75" customHeight="1"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3"/>
      <c r="AA762" s="3"/>
      <c r="AB762" s="3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4"/>
    </row>
    <row r="763" ht="12.75" customHeight="1"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3"/>
      <c r="AA763" s="3"/>
      <c r="AB763" s="3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4"/>
    </row>
    <row r="764" ht="12.75" customHeight="1"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3"/>
      <c r="AA764" s="3"/>
      <c r="AB764" s="3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4"/>
    </row>
    <row r="765" ht="12.75" customHeight="1"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3"/>
      <c r="AA765" s="3"/>
      <c r="AB765" s="3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4"/>
    </row>
    <row r="766" ht="12.75" customHeight="1"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3"/>
      <c r="AA766" s="3"/>
      <c r="AB766" s="3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4"/>
    </row>
    <row r="767" ht="12.75" customHeight="1"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3"/>
      <c r="AA767" s="3"/>
      <c r="AB767" s="3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4"/>
    </row>
    <row r="768" ht="12.75" customHeight="1"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3"/>
      <c r="AA768" s="3"/>
      <c r="AB768" s="3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4"/>
    </row>
    <row r="769" ht="12.75" customHeight="1"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3"/>
      <c r="AA769" s="3"/>
      <c r="AB769" s="3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4"/>
    </row>
    <row r="770" ht="12.75" customHeight="1"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3"/>
      <c r="AA770" s="3"/>
      <c r="AB770" s="3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4"/>
    </row>
    <row r="771" ht="12.75" customHeight="1"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3"/>
      <c r="AA771" s="3"/>
      <c r="AB771" s="3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4"/>
    </row>
    <row r="772" ht="12.75" customHeight="1"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3"/>
      <c r="AA772" s="3"/>
      <c r="AB772" s="3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4"/>
    </row>
    <row r="773" ht="12.75" customHeight="1"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3"/>
      <c r="AA773" s="3"/>
      <c r="AB773" s="3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4"/>
    </row>
    <row r="774" ht="12.75" customHeight="1"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3"/>
      <c r="AA774" s="3"/>
      <c r="AB774" s="3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4"/>
    </row>
    <row r="775" ht="12.75" customHeight="1"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3"/>
      <c r="AA775" s="3"/>
      <c r="AB775" s="3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4"/>
    </row>
    <row r="776" ht="12.75" customHeight="1"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3"/>
      <c r="AA776" s="3"/>
      <c r="AB776" s="3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4"/>
    </row>
    <row r="777" ht="12.75" customHeight="1"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3"/>
      <c r="AA777" s="3"/>
      <c r="AB777" s="3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4"/>
    </row>
    <row r="778" ht="12.75" customHeight="1"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3"/>
      <c r="AA778" s="3"/>
      <c r="AB778" s="3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4"/>
    </row>
    <row r="779" ht="12.75" customHeight="1"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3"/>
      <c r="AA779" s="3"/>
      <c r="AB779" s="3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4"/>
    </row>
    <row r="780" ht="12.75" customHeight="1"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3"/>
      <c r="AA780" s="3"/>
      <c r="AB780" s="3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4"/>
    </row>
    <row r="781" ht="12.75" customHeight="1"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3"/>
      <c r="AA781" s="3"/>
      <c r="AB781" s="3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4"/>
    </row>
    <row r="782" ht="12.75" customHeight="1"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3"/>
      <c r="AA782" s="3"/>
      <c r="AB782" s="3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4"/>
    </row>
    <row r="783" ht="12.75" customHeight="1"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3"/>
      <c r="AA783" s="3"/>
      <c r="AB783" s="3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4"/>
    </row>
    <row r="784" ht="12.75" customHeight="1"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3"/>
      <c r="AA784" s="3"/>
      <c r="AB784" s="3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4"/>
    </row>
    <row r="785" ht="12.75" customHeight="1"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3"/>
      <c r="AA785" s="3"/>
      <c r="AB785" s="3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4"/>
    </row>
    <row r="786" ht="12.75" customHeight="1"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3"/>
      <c r="AA786" s="3"/>
      <c r="AB786" s="3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4"/>
    </row>
    <row r="787" ht="12.75" customHeight="1"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3"/>
      <c r="AA787" s="3"/>
      <c r="AB787" s="3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4"/>
    </row>
    <row r="788" ht="12.75" customHeight="1"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3"/>
      <c r="AA788" s="3"/>
      <c r="AB788" s="3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4"/>
    </row>
    <row r="789" ht="12.75" customHeight="1"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3"/>
      <c r="AA789" s="3"/>
      <c r="AB789" s="3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4"/>
    </row>
    <row r="790" ht="12.75" customHeight="1"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3"/>
      <c r="AA790" s="3"/>
      <c r="AB790" s="3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4"/>
    </row>
    <row r="791" ht="12.75" customHeight="1"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3"/>
      <c r="AA791" s="3"/>
      <c r="AB791" s="3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4"/>
    </row>
    <row r="792" ht="12.75" customHeight="1"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3"/>
      <c r="AA792" s="3"/>
      <c r="AB792" s="3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4"/>
    </row>
    <row r="793" ht="12.75" customHeight="1"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3"/>
      <c r="AA793" s="3"/>
      <c r="AB793" s="3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4"/>
    </row>
    <row r="794" ht="12.75" customHeight="1"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3"/>
      <c r="AA794" s="3"/>
      <c r="AB794" s="3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4"/>
    </row>
    <row r="795" ht="12.75" customHeight="1"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3"/>
      <c r="AA795" s="3"/>
      <c r="AB795" s="3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4"/>
    </row>
    <row r="796" ht="12.75" customHeight="1"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3"/>
      <c r="AA796" s="3"/>
      <c r="AB796" s="3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4"/>
    </row>
    <row r="797" ht="12.75" customHeight="1"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3"/>
      <c r="AA797" s="3"/>
      <c r="AB797" s="3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4"/>
    </row>
    <row r="798" ht="12.75" customHeight="1"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3"/>
      <c r="AA798" s="3"/>
      <c r="AB798" s="3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4"/>
    </row>
    <row r="799" ht="12.75" customHeight="1"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3"/>
      <c r="AA799" s="3"/>
      <c r="AB799" s="3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4"/>
    </row>
    <row r="800" ht="12.75" customHeight="1"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3"/>
      <c r="AA800" s="3"/>
      <c r="AB800" s="3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4"/>
    </row>
    <row r="801" ht="12.75" customHeight="1"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3"/>
      <c r="AA801" s="3"/>
      <c r="AB801" s="3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4"/>
    </row>
    <row r="802" ht="12.75" customHeight="1"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3"/>
      <c r="AA802" s="3"/>
      <c r="AB802" s="3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4"/>
    </row>
    <row r="803" ht="12.75" customHeight="1"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3"/>
      <c r="AA803" s="3"/>
      <c r="AB803" s="3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4"/>
    </row>
    <row r="804" ht="12.75" customHeight="1"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3"/>
      <c r="AA804" s="3"/>
      <c r="AB804" s="3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4"/>
    </row>
    <row r="805" ht="12.75" customHeight="1"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3"/>
      <c r="AA805" s="3"/>
      <c r="AB805" s="3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4"/>
    </row>
    <row r="806" ht="12.75" customHeight="1"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3"/>
      <c r="AA806" s="3"/>
      <c r="AB806" s="3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4"/>
    </row>
    <row r="807" ht="12.75" customHeight="1"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3"/>
      <c r="AA807" s="3"/>
      <c r="AB807" s="3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4"/>
    </row>
    <row r="808" ht="12.75" customHeight="1"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3"/>
      <c r="AA808" s="3"/>
      <c r="AB808" s="3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4"/>
    </row>
    <row r="809" ht="12.75" customHeight="1"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3"/>
      <c r="AA809" s="3"/>
      <c r="AB809" s="3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4"/>
    </row>
    <row r="810" ht="12.75" customHeight="1"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3"/>
      <c r="AA810" s="3"/>
      <c r="AB810" s="3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4"/>
    </row>
    <row r="811" ht="12.75" customHeight="1"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3"/>
      <c r="AA811" s="3"/>
      <c r="AB811" s="3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4"/>
    </row>
    <row r="812" ht="12.75" customHeight="1"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3"/>
      <c r="AA812" s="3"/>
      <c r="AB812" s="3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4"/>
    </row>
    <row r="813" ht="12.75" customHeight="1"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3"/>
      <c r="AA813" s="3"/>
      <c r="AB813" s="3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4"/>
    </row>
    <row r="814" ht="12.75" customHeight="1"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3"/>
      <c r="AA814" s="3"/>
      <c r="AB814" s="3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4"/>
    </row>
    <row r="815" ht="12.75" customHeight="1"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3"/>
      <c r="AA815" s="3"/>
      <c r="AB815" s="3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4"/>
    </row>
    <row r="816" ht="12.75" customHeight="1"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3"/>
      <c r="AA816" s="3"/>
      <c r="AB816" s="3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4"/>
    </row>
    <row r="817" ht="12.75" customHeight="1"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3"/>
      <c r="AA817" s="3"/>
      <c r="AB817" s="3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4"/>
    </row>
    <row r="818" ht="12.75" customHeight="1"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3"/>
      <c r="AA818" s="3"/>
      <c r="AB818" s="3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4"/>
    </row>
    <row r="819" ht="12.75" customHeight="1"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3"/>
      <c r="AA819" s="3"/>
      <c r="AB819" s="3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4"/>
    </row>
    <row r="820" ht="12.75" customHeight="1"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3"/>
      <c r="AA820" s="3"/>
      <c r="AB820" s="3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4"/>
    </row>
    <row r="821" ht="12.75" customHeight="1"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3"/>
      <c r="AA821" s="3"/>
      <c r="AB821" s="3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4"/>
    </row>
    <row r="822" ht="12.75" customHeight="1"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3"/>
      <c r="AA822" s="3"/>
      <c r="AB822" s="3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4"/>
    </row>
    <row r="823" ht="12.75" customHeight="1"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3"/>
      <c r="AA823" s="3"/>
      <c r="AB823" s="3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4"/>
    </row>
    <row r="824" ht="12.75" customHeight="1"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3"/>
      <c r="AA824" s="3"/>
      <c r="AB824" s="3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4"/>
    </row>
    <row r="825" ht="12.75" customHeight="1"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3"/>
      <c r="AA825" s="3"/>
      <c r="AB825" s="3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4"/>
    </row>
    <row r="826" ht="12.75" customHeight="1"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3"/>
      <c r="AA826" s="3"/>
      <c r="AB826" s="3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4"/>
    </row>
    <row r="827" ht="12.75" customHeight="1"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3"/>
      <c r="AA827" s="3"/>
      <c r="AB827" s="3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4"/>
    </row>
    <row r="828" ht="12.75" customHeight="1"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3"/>
      <c r="AA828" s="3"/>
      <c r="AB828" s="3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4"/>
    </row>
    <row r="829" ht="12.75" customHeight="1"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3"/>
      <c r="AA829" s="3"/>
      <c r="AB829" s="3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4"/>
    </row>
    <row r="830" ht="12.75" customHeight="1"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3"/>
      <c r="AA830" s="3"/>
      <c r="AB830" s="3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4"/>
    </row>
    <row r="831" ht="12.75" customHeight="1"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3"/>
      <c r="AA831" s="3"/>
      <c r="AB831" s="3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4"/>
    </row>
    <row r="832" ht="12.75" customHeight="1"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3"/>
      <c r="AA832" s="3"/>
      <c r="AB832" s="3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4"/>
    </row>
    <row r="833" ht="12.75" customHeight="1"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3"/>
      <c r="AA833" s="3"/>
      <c r="AB833" s="3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4"/>
    </row>
    <row r="834" ht="12.75" customHeight="1"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3"/>
      <c r="AA834" s="3"/>
      <c r="AB834" s="3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4"/>
    </row>
    <row r="835" ht="12.75" customHeight="1"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3"/>
      <c r="AA835" s="3"/>
      <c r="AB835" s="3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4"/>
    </row>
    <row r="836" ht="12.75" customHeight="1"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3"/>
      <c r="AA836" s="3"/>
      <c r="AB836" s="3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4"/>
    </row>
    <row r="837" ht="12.75" customHeight="1"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3"/>
      <c r="AA837" s="3"/>
      <c r="AB837" s="3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4"/>
    </row>
    <row r="838" ht="12.75" customHeight="1"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3"/>
      <c r="AA838" s="3"/>
      <c r="AB838" s="3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4"/>
    </row>
    <row r="839" ht="12.75" customHeight="1"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3"/>
      <c r="AA839" s="3"/>
      <c r="AB839" s="3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4"/>
    </row>
    <row r="840" ht="12.75" customHeight="1"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3"/>
      <c r="AA840" s="3"/>
      <c r="AB840" s="3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4"/>
    </row>
    <row r="841" ht="12.75" customHeight="1"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3"/>
      <c r="AA841" s="3"/>
      <c r="AB841" s="3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4"/>
    </row>
    <row r="842" ht="12.75" customHeight="1"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3"/>
      <c r="AA842" s="3"/>
      <c r="AB842" s="3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4"/>
    </row>
    <row r="843" ht="12.75" customHeight="1"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3"/>
      <c r="AA843" s="3"/>
      <c r="AB843" s="3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4"/>
    </row>
    <row r="844" ht="12.75" customHeight="1"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3"/>
      <c r="AA844" s="3"/>
      <c r="AB844" s="3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4"/>
    </row>
    <row r="845" ht="12.75" customHeight="1"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3"/>
      <c r="AA845" s="3"/>
      <c r="AB845" s="3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4"/>
    </row>
    <row r="846" ht="12.75" customHeight="1"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3"/>
      <c r="AA846" s="3"/>
      <c r="AB846" s="3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4"/>
    </row>
    <row r="847" ht="12.75" customHeight="1"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3"/>
      <c r="AA847" s="3"/>
      <c r="AB847" s="3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4"/>
    </row>
    <row r="848" ht="12.75" customHeight="1"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3"/>
      <c r="AA848" s="3"/>
      <c r="AB848" s="3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4"/>
    </row>
    <row r="849" ht="12.75" customHeight="1"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3"/>
      <c r="AA849" s="3"/>
      <c r="AB849" s="3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4"/>
    </row>
    <row r="850" ht="12.75" customHeight="1"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3"/>
      <c r="AA850" s="3"/>
      <c r="AB850" s="3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4"/>
    </row>
    <row r="851" ht="12.75" customHeight="1"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3"/>
      <c r="AA851" s="3"/>
      <c r="AB851" s="3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4"/>
    </row>
    <row r="852" ht="12.75" customHeight="1"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3"/>
      <c r="AA852" s="3"/>
      <c r="AB852" s="3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4"/>
    </row>
    <row r="853" ht="12.75" customHeight="1"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3"/>
      <c r="AA853" s="3"/>
      <c r="AB853" s="3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4"/>
    </row>
    <row r="854" ht="12.75" customHeight="1"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3"/>
      <c r="AA854" s="3"/>
      <c r="AB854" s="3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4"/>
    </row>
    <row r="855" ht="12.75" customHeight="1"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3"/>
      <c r="AA855" s="3"/>
      <c r="AB855" s="3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4"/>
    </row>
    <row r="856" ht="12.75" customHeight="1"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3"/>
      <c r="AA856" s="3"/>
      <c r="AB856" s="3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4"/>
    </row>
    <row r="857" ht="12.75" customHeight="1"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3"/>
      <c r="AA857" s="3"/>
      <c r="AB857" s="3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4"/>
    </row>
    <row r="858" ht="12.75" customHeight="1"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3"/>
      <c r="AA858" s="3"/>
      <c r="AB858" s="3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4"/>
    </row>
    <row r="859" ht="12.75" customHeight="1"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3"/>
      <c r="AA859" s="3"/>
      <c r="AB859" s="3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4"/>
    </row>
    <row r="860" ht="12.75" customHeight="1"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3"/>
      <c r="AA860" s="3"/>
      <c r="AB860" s="3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4"/>
    </row>
    <row r="861" ht="12.75" customHeight="1"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3"/>
      <c r="AA861" s="3"/>
      <c r="AB861" s="3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4"/>
    </row>
    <row r="862" ht="12.75" customHeight="1"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3"/>
      <c r="AA862" s="3"/>
      <c r="AB862" s="3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4"/>
    </row>
    <row r="863" ht="12.75" customHeight="1"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3"/>
      <c r="AA863" s="3"/>
      <c r="AB863" s="3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4"/>
    </row>
    <row r="864" ht="12.75" customHeight="1"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3"/>
      <c r="AA864" s="3"/>
      <c r="AB864" s="3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4"/>
    </row>
    <row r="865" ht="12.75" customHeight="1"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3"/>
      <c r="AA865" s="3"/>
      <c r="AB865" s="3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4"/>
    </row>
    <row r="866" ht="12.75" customHeight="1"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3"/>
      <c r="AA866" s="3"/>
      <c r="AB866" s="3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4"/>
    </row>
    <row r="867" ht="12.75" customHeight="1"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3"/>
      <c r="AA867" s="3"/>
      <c r="AB867" s="3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4"/>
    </row>
    <row r="868" ht="12.75" customHeight="1"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3"/>
      <c r="AA868" s="3"/>
      <c r="AB868" s="3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4"/>
    </row>
    <row r="869" ht="12.75" customHeight="1"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3"/>
      <c r="AA869" s="3"/>
      <c r="AB869" s="3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4"/>
    </row>
    <row r="870" ht="12.75" customHeight="1"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3"/>
      <c r="AA870" s="3"/>
      <c r="AB870" s="3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4"/>
    </row>
    <row r="871" ht="12.75" customHeight="1"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3"/>
      <c r="AA871" s="3"/>
      <c r="AB871" s="3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4"/>
    </row>
    <row r="872" ht="12.75" customHeight="1"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3"/>
      <c r="AA872" s="3"/>
      <c r="AB872" s="3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4"/>
    </row>
    <row r="873" ht="12.75" customHeight="1"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3"/>
      <c r="AA873" s="3"/>
      <c r="AB873" s="3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4"/>
    </row>
    <row r="874" ht="12.75" customHeight="1"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3"/>
      <c r="AA874" s="3"/>
      <c r="AB874" s="3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4"/>
    </row>
    <row r="875" ht="12.75" customHeight="1"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3"/>
      <c r="AA875" s="3"/>
      <c r="AB875" s="3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4"/>
    </row>
    <row r="876" ht="12.75" customHeight="1"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3"/>
      <c r="AA876" s="3"/>
      <c r="AB876" s="3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4"/>
    </row>
    <row r="877" ht="12.75" customHeight="1"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3"/>
      <c r="AA877" s="3"/>
      <c r="AB877" s="3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4"/>
    </row>
    <row r="878" ht="12.75" customHeight="1"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3"/>
      <c r="AA878" s="3"/>
      <c r="AB878" s="3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4"/>
    </row>
    <row r="879" ht="12.75" customHeight="1"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3"/>
      <c r="AA879" s="3"/>
      <c r="AB879" s="3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4"/>
    </row>
    <row r="880" ht="12.75" customHeight="1"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3"/>
      <c r="AA880" s="3"/>
      <c r="AB880" s="3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4"/>
    </row>
    <row r="881" ht="12.75" customHeight="1"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3"/>
      <c r="AA881" s="3"/>
      <c r="AB881" s="3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4"/>
    </row>
    <row r="882" ht="12.75" customHeight="1"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3"/>
      <c r="AA882" s="3"/>
      <c r="AB882" s="3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4"/>
    </row>
    <row r="883" ht="12.75" customHeight="1"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3"/>
      <c r="AA883" s="3"/>
      <c r="AB883" s="3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4"/>
    </row>
    <row r="884" ht="12.75" customHeight="1"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3"/>
      <c r="AA884" s="3"/>
      <c r="AB884" s="3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4"/>
    </row>
    <row r="885" ht="12.75" customHeight="1"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3"/>
      <c r="AA885" s="3"/>
      <c r="AB885" s="3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4"/>
    </row>
    <row r="886" ht="12.75" customHeight="1"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3"/>
      <c r="AA886" s="3"/>
      <c r="AB886" s="3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4"/>
    </row>
    <row r="887" ht="12.75" customHeight="1"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3"/>
      <c r="AA887" s="3"/>
      <c r="AB887" s="3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4"/>
    </row>
    <row r="888" ht="12.75" customHeight="1"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3"/>
      <c r="AA888" s="3"/>
      <c r="AB888" s="3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4"/>
    </row>
    <row r="889" ht="12.75" customHeight="1"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3"/>
      <c r="AA889" s="3"/>
      <c r="AB889" s="3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4"/>
    </row>
    <row r="890" ht="12.75" customHeight="1"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3"/>
      <c r="AA890" s="3"/>
      <c r="AB890" s="3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4"/>
    </row>
    <row r="891" ht="12.75" customHeight="1"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3"/>
      <c r="AA891" s="3"/>
      <c r="AB891" s="3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4"/>
    </row>
    <row r="892" ht="12.75" customHeight="1"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3"/>
      <c r="AA892" s="3"/>
      <c r="AB892" s="3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4"/>
    </row>
    <row r="893" ht="12.75" customHeight="1"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3"/>
      <c r="AA893" s="3"/>
      <c r="AB893" s="3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4"/>
    </row>
    <row r="894" ht="12.75" customHeight="1"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3"/>
      <c r="AA894" s="3"/>
      <c r="AB894" s="3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4"/>
    </row>
    <row r="895" ht="12.75" customHeight="1"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3"/>
      <c r="AA895" s="3"/>
      <c r="AB895" s="3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4"/>
    </row>
    <row r="896" ht="12.75" customHeight="1"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3"/>
      <c r="AA896" s="3"/>
      <c r="AB896" s="3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4"/>
    </row>
    <row r="897" ht="12.75" customHeight="1"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3"/>
      <c r="AA897" s="3"/>
      <c r="AB897" s="3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4"/>
    </row>
    <row r="898" ht="12.75" customHeight="1"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3"/>
      <c r="AA898" s="3"/>
      <c r="AB898" s="3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4"/>
    </row>
    <row r="899" ht="12.75" customHeight="1"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3"/>
      <c r="AA899" s="3"/>
      <c r="AB899" s="3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4"/>
    </row>
    <row r="900" ht="12.75" customHeight="1"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3"/>
      <c r="AA900" s="3"/>
      <c r="AB900" s="3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4"/>
    </row>
    <row r="901" ht="12.75" customHeight="1"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3"/>
      <c r="AA901" s="3"/>
      <c r="AB901" s="3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4"/>
    </row>
    <row r="902" ht="12.75" customHeight="1"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3"/>
      <c r="AA902" s="3"/>
      <c r="AB902" s="3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4"/>
    </row>
    <row r="903" ht="12.75" customHeight="1"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3"/>
      <c r="AA903" s="3"/>
      <c r="AB903" s="3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4"/>
    </row>
    <row r="904" ht="12.75" customHeight="1"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3"/>
      <c r="AA904" s="3"/>
      <c r="AB904" s="3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4"/>
    </row>
    <row r="905" ht="12.75" customHeight="1"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3"/>
      <c r="AA905" s="3"/>
      <c r="AB905" s="3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4"/>
    </row>
    <row r="906" ht="12.75" customHeight="1"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3"/>
      <c r="AA906" s="3"/>
      <c r="AB906" s="3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4"/>
    </row>
    <row r="907" ht="12.75" customHeight="1"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3"/>
      <c r="AA907" s="3"/>
      <c r="AB907" s="3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4"/>
    </row>
    <row r="908" ht="12.75" customHeight="1"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3"/>
      <c r="AA908" s="3"/>
      <c r="AB908" s="3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4"/>
    </row>
    <row r="909" ht="12.75" customHeight="1"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3"/>
      <c r="AA909" s="3"/>
      <c r="AB909" s="3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4"/>
    </row>
    <row r="910" ht="12.75" customHeight="1"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3"/>
      <c r="AA910" s="3"/>
      <c r="AB910" s="3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4"/>
    </row>
    <row r="911" ht="12.75" customHeight="1"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3"/>
      <c r="AA911" s="3"/>
      <c r="AB911" s="3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4"/>
    </row>
    <row r="912" ht="12.75" customHeight="1"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3"/>
      <c r="AA912" s="3"/>
      <c r="AB912" s="3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4"/>
    </row>
    <row r="913" ht="12.75" customHeight="1"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3"/>
      <c r="AA913" s="3"/>
      <c r="AB913" s="3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4"/>
    </row>
    <row r="914" ht="12.75" customHeight="1"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3"/>
      <c r="AA914" s="3"/>
      <c r="AB914" s="3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4"/>
    </row>
    <row r="915" ht="12.75" customHeight="1"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3"/>
      <c r="AA915" s="3"/>
      <c r="AB915" s="3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4"/>
    </row>
    <row r="916" ht="12.75" customHeight="1"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3"/>
      <c r="AA916" s="3"/>
      <c r="AB916" s="3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4"/>
    </row>
    <row r="917" ht="12.75" customHeight="1"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3"/>
      <c r="AA917" s="3"/>
      <c r="AB917" s="3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4"/>
    </row>
    <row r="918" ht="12.75" customHeight="1"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3"/>
      <c r="AA918" s="3"/>
      <c r="AB918" s="3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4"/>
    </row>
    <row r="919" ht="12.75" customHeight="1"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3"/>
      <c r="AA919" s="3"/>
      <c r="AB919" s="3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4"/>
    </row>
    <row r="920" ht="12.75" customHeight="1"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3"/>
      <c r="AA920" s="3"/>
      <c r="AB920" s="3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4"/>
    </row>
    <row r="921" ht="12.75" customHeight="1"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3"/>
      <c r="AA921" s="3"/>
      <c r="AB921" s="3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4"/>
    </row>
    <row r="922" ht="12.75" customHeight="1"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3"/>
      <c r="AA922" s="3"/>
      <c r="AB922" s="3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4"/>
    </row>
    <row r="923" ht="12.75" customHeight="1"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3"/>
      <c r="AA923" s="3"/>
      <c r="AB923" s="3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4"/>
    </row>
    <row r="924" ht="12.75" customHeight="1"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3"/>
      <c r="AA924" s="3"/>
      <c r="AB924" s="3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4"/>
    </row>
    <row r="925" ht="12.75" customHeight="1"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3"/>
      <c r="AA925" s="3"/>
      <c r="AB925" s="3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4"/>
    </row>
    <row r="926" ht="12.75" customHeight="1"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3"/>
      <c r="AA926" s="3"/>
      <c r="AB926" s="3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4"/>
    </row>
    <row r="927" ht="12.75" customHeight="1"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3"/>
      <c r="AA927" s="3"/>
      <c r="AB927" s="3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4"/>
    </row>
    <row r="928" ht="12.75" customHeight="1"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3"/>
      <c r="AA928" s="3"/>
      <c r="AB928" s="3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4"/>
    </row>
    <row r="929" ht="12.75" customHeight="1"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3"/>
      <c r="AA929" s="3"/>
      <c r="AB929" s="3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4"/>
    </row>
    <row r="930" ht="12.75" customHeight="1"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3"/>
      <c r="AA930" s="3"/>
      <c r="AB930" s="3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4"/>
    </row>
    <row r="931" ht="12.75" customHeight="1"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3"/>
      <c r="AA931" s="3"/>
      <c r="AB931" s="3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4"/>
    </row>
    <row r="932" ht="12.75" customHeight="1"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3"/>
      <c r="AA932" s="3"/>
      <c r="AB932" s="3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4"/>
    </row>
    <row r="933" ht="12.75" customHeight="1"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3"/>
      <c r="AA933" s="3"/>
      <c r="AB933" s="3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4"/>
    </row>
    <row r="934" ht="12.75" customHeight="1"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3"/>
      <c r="AA934" s="3"/>
      <c r="AB934" s="3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4"/>
    </row>
    <row r="935" ht="12.75" customHeight="1"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3"/>
      <c r="AA935" s="3"/>
      <c r="AB935" s="3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4"/>
    </row>
    <row r="936" ht="12.75" customHeight="1"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3"/>
      <c r="AA936" s="3"/>
      <c r="AB936" s="3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4"/>
    </row>
    <row r="937" ht="12.75" customHeight="1"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3"/>
      <c r="AA937" s="3"/>
      <c r="AB937" s="3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4"/>
    </row>
    <row r="938" ht="12.75" customHeight="1"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3"/>
      <c r="AA938" s="3"/>
      <c r="AB938" s="3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4"/>
    </row>
    <row r="939" ht="12.75" customHeight="1"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3"/>
      <c r="AA939" s="3"/>
      <c r="AB939" s="3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4"/>
    </row>
    <row r="940" ht="12.75" customHeight="1"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3"/>
      <c r="AA940" s="3"/>
      <c r="AB940" s="3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4"/>
    </row>
    <row r="941" ht="12.75" customHeight="1"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3"/>
      <c r="AA941" s="3"/>
      <c r="AB941" s="3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4"/>
    </row>
    <row r="942" ht="12.75" customHeight="1"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3"/>
      <c r="AA942" s="3"/>
      <c r="AB942" s="3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4"/>
    </row>
    <row r="943" ht="12.75" customHeight="1"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3"/>
      <c r="AA943" s="3"/>
      <c r="AB943" s="3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4"/>
    </row>
    <row r="944" ht="12.75" customHeight="1"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3"/>
      <c r="AA944" s="3"/>
      <c r="AB944" s="3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4"/>
    </row>
    <row r="945" ht="12.75" customHeight="1"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3"/>
      <c r="AA945" s="3"/>
      <c r="AB945" s="3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4"/>
    </row>
    <row r="946" ht="12.75" customHeight="1"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3"/>
      <c r="AA946" s="3"/>
      <c r="AB946" s="3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4"/>
    </row>
    <row r="947" ht="12.75" customHeight="1"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3"/>
      <c r="AA947" s="3"/>
      <c r="AB947" s="3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4"/>
    </row>
    <row r="948" ht="12.75" customHeight="1"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3"/>
      <c r="AA948" s="3"/>
      <c r="AB948" s="3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4"/>
    </row>
    <row r="949" ht="12.75" customHeight="1"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3"/>
      <c r="AA949" s="3"/>
      <c r="AB949" s="3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4"/>
    </row>
    <row r="950" ht="12.75" customHeight="1"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3"/>
      <c r="AA950" s="3"/>
      <c r="AB950" s="3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4"/>
    </row>
    <row r="951" ht="12.75" customHeight="1"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3"/>
      <c r="AA951" s="3"/>
      <c r="AB951" s="3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4"/>
    </row>
    <row r="952" ht="12.75" customHeight="1"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3"/>
      <c r="AA952" s="3"/>
      <c r="AB952" s="3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4"/>
    </row>
    <row r="953" ht="12.75" customHeight="1"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3"/>
      <c r="AA953" s="3"/>
      <c r="AB953" s="3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4"/>
    </row>
    <row r="954" ht="12.75" customHeight="1"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3"/>
      <c r="AA954" s="3"/>
      <c r="AB954" s="3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4"/>
    </row>
    <row r="955" ht="12.75" customHeight="1"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3"/>
      <c r="AA955" s="3"/>
      <c r="AB955" s="3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4"/>
    </row>
    <row r="956" ht="12.75" customHeight="1"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3"/>
      <c r="AA956" s="3"/>
      <c r="AB956" s="3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4"/>
    </row>
    <row r="957" ht="12.75" customHeight="1"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3"/>
      <c r="AA957" s="3"/>
      <c r="AB957" s="3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4"/>
    </row>
    <row r="958" ht="12.75" customHeight="1"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3"/>
      <c r="AA958" s="3"/>
      <c r="AB958" s="3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4"/>
    </row>
    <row r="959" ht="12.75" customHeight="1"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3"/>
      <c r="AA959" s="3"/>
      <c r="AB959" s="3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4"/>
    </row>
    <row r="960" ht="12.75" customHeight="1"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3"/>
      <c r="AA960" s="3"/>
      <c r="AB960" s="3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4"/>
    </row>
    <row r="961" ht="12.75" customHeight="1"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3"/>
      <c r="AA961" s="3"/>
      <c r="AB961" s="3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4"/>
    </row>
    <row r="962" ht="12.75" customHeight="1"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3"/>
      <c r="AA962" s="3"/>
      <c r="AB962" s="3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4"/>
    </row>
    <row r="963" ht="12.75" customHeight="1"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3"/>
      <c r="AA963" s="3"/>
      <c r="AB963" s="3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4"/>
    </row>
    <row r="964" ht="12.75" customHeight="1"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3"/>
      <c r="AA964" s="3"/>
      <c r="AB964" s="3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4"/>
    </row>
    <row r="965" ht="12.75" customHeight="1"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3"/>
      <c r="AA965" s="3"/>
      <c r="AB965" s="3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4"/>
    </row>
    <row r="966" ht="12.75" customHeight="1"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3"/>
      <c r="AA966" s="3"/>
      <c r="AB966" s="3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4"/>
    </row>
    <row r="967" ht="12.75" customHeight="1"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3"/>
      <c r="AA967" s="3"/>
      <c r="AB967" s="3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4"/>
    </row>
    <row r="968" ht="12.75" customHeight="1"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3"/>
      <c r="AA968" s="3"/>
      <c r="AB968" s="3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4"/>
    </row>
    <row r="969" ht="12.75" customHeight="1"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3"/>
      <c r="AA969" s="3"/>
      <c r="AB969" s="3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4"/>
    </row>
    <row r="970" ht="12.75" customHeight="1"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3"/>
      <c r="AA970" s="3"/>
      <c r="AB970" s="3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4"/>
    </row>
    <row r="971" ht="12.75" customHeight="1"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3"/>
      <c r="AA971" s="3"/>
      <c r="AB971" s="3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4"/>
    </row>
    <row r="972" ht="12.75" customHeight="1"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3"/>
      <c r="AA972" s="3"/>
      <c r="AB972" s="3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4"/>
    </row>
    <row r="973" ht="12.75" customHeight="1"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3"/>
      <c r="AA973" s="3"/>
      <c r="AB973" s="3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4"/>
    </row>
    <row r="974" ht="12.75" customHeight="1"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3"/>
      <c r="AA974" s="3"/>
      <c r="AB974" s="3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4"/>
    </row>
    <row r="975" ht="12.75" customHeight="1"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3"/>
      <c r="AA975" s="3"/>
      <c r="AB975" s="3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4"/>
    </row>
    <row r="976" ht="12.75" customHeight="1"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3"/>
      <c r="AA976" s="3"/>
      <c r="AB976" s="3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4"/>
    </row>
    <row r="977" ht="12.75" customHeight="1"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3"/>
      <c r="AA977" s="3"/>
      <c r="AB977" s="3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4"/>
    </row>
    <row r="978" ht="12.75" customHeight="1"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3"/>
      <c r="AA978" s="3"/>
      <c r="AB978" s="3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4"/>
    </row>
    <row r="979" ht="12.75" customHeight="1"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3"/>
      <c r="AA979" s="3"/>
      <c r="AB979" s="3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4"/>
    </row>
    <row r="980" ht="12.75" customHeight="1"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3"/>
      <c r="AA980" s="3"/>
      <c r="AB980" s="3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4"/>
    </row>
    <row r="981" ht="12.75" customHeight="1"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3"/>
      <c r="AA981" s="3"/>
      <c r="AB981" s="3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4"/>
    </row>
    <row r="982" ht="12.75" customHeight="1"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3"/>
      <c r="AA982" s="3"/>
      <c r="AB982" s="3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4"/>
    </row>
    <row r="983" ht="12.75" customHeight="1"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3"/>
      <c r="AA983" s="3"/>
      <c r="AB983" s="3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4"/>
    </row>
    <row r="984" ht="12.75" customHeight="1"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3"/>
      <c r="AA984" s="3"/>
      <c r="AB984" s="3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4"/>
    </row>
    <row r="985" ht="12.75" customHeight="1"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3"/>
      <c r="AA985" s="3"/>
      <c r="AB985" s="3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4"/>
    </row>
    <row r="986" ht="12.75" customHeight="1"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3"/>
      <c r="AA986" s="3"/>
      <c r="AB986" s="3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4"/>
    </row>
    <row r="987" ht="12.75" customHeight="1"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3"/>
      <c r="AA987" s="3"/>
      <c r="AB987" s="3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4"/>
    </row>
    <row r="988" ht="12.75" customHeight="1"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3"/>
      <c r="AA988" s="3"/>
      <c r="AB988" s="3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4"/>
    </row>
    <row r="989" ht="12.75" customHeight="1"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3"/>
      <c r="AA989" s="3"/>
      <c r="AB989" s="3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4"/>
    </row>
    <row r="990" ht="12.75" customHeight="1"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3"/>
      <c r="AA990" s="3"/>
      <c r="AB990" s="3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4"/>
    </row>
    <row r="991" ht="12.75" customHeight="1"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3"/>
      <c r="AA991" s="3"/>
      <c r="AB991" s="3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4"/>
    </row>
    <row r="992" ht="12.75" customHeight="1"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3"/>
      <c r="AA992" s="3"/>
      <c r="AB992" s="3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4"/>
    </row>
    <row r="993" ht="12.75" customHeight="1"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3"/>
      <c r="AA993" s="3"/>
      <c r="AB993" s="3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4"/>
    </row>
    <row r="994" ht="12.75" customHeight="1"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3"/>
      <c r="AA994" s="3"/>
      <c r="AB994" s="3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4"/>
    </row>
    <row r="995" ht="12.75" customHeight="1"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3"/>
      <c r="AA995" s="3"/>
      <c r="AB995" s="3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4"/>
    </row>
    <row r="996" ht="12.75" customHeight="1"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3"/>
      <c r="AA996" s="3"/>
      <c r="AB996" s="3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4"/>
    </row>
    <row r="997" ht="12.75" customHeight="1"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3"/>
      <c r="AA997" s="3"/>
      <c r="AB997" s="3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4"/>
    </row>
    <row r="998" ht="12.75" customHeight="1"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3"/>
      <c r="AA998" s="3"/>
      <c r="AB998" s="3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4"/>
    </row>
    <row r="999" ht="12.75" customHeight="1"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3"/>
      <c r="AA999" s="3"/>
      <c r="AB999" s="3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4"/>
    </row>
    <row r="1000" ht="12.75" customHeight="1"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3"/>
      <c r="AA1000" s="3"/>
      <c r="AB1000" s="3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4"/>
    </row>
  </sheetData>
  <printOptions/>
  <pageMargins bottom="0.75" footer="0.0" header="0.0" left="0.7" right="0.7" top="0.75"/>
  <pageSetup orientation="landscape"/>
  <drawing r:id="rId2"/>
  <legacyDrawing r:id="rId3"/>
</worksheet>
</file>